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M-DIF\Desktop\LDF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6" windowHeight="7752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8" l="1"/>
  <c r="G59" i="8" s="1"/>
  <c r="D58" i="8"/>
  <c r="G58" i="8" s="1"/>
  <c r="D47" i="8"/>
  <c r="G47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G89" i="6"/>
  <c r="F10" i="6"/>
  <c r="C18" i="13" l="1"/>
  <c r="G7" i="12"/>
  <c r="D19" i="11"/>
  <c r="D22" i="9"/>
  <c r="D10" i="9"/>
  <c r="B12" i="9"/>
  <c r="B16" i="9"/>
  <c r="D25" i="8"/>
  <c r="D24" i="8"/>
  <c r="D22" i="8"/>
  <c r="B19" i="8"/>
  <c r="E10" i="6"/>
  <c r="D117" i="6"/>
  <c r="G117" i="6" s="1"/>
  <c r="D90" i="6"/>
  <c r="G90" i="6" s="1"/>
  <c r="D88" i="6"/>
  <c r="G88" i="6" s="1"/>
  <c r="D87" i="6"/>
  <c r="G87" i="6" s="1"/>
  <c r="D86" i="6"/>
  <c r="G86" i="6" s="1"/>
  <c r="D74" i="6"/>
  <c r="D71" i="6" s="1"/>
  <c r="D70" i="6"/>
  <c r="G70" i="6" s="1"/>
  <c r="D49" i="6"/>
  <c r="G49" i="6" s="1"/>
  <c r="D47" i="6"/>
  <c r="D46" i="6"/>
  <c r="D45" i="6"/>
  <c r="D44" i="6"/>
  <c r="D43" i="6"/>
  <c r="G43" i="6" s="1"/>
  <c r="D42" i="6"/>
  <c r="G42" i="6" s="1"/>
  <c r="D41" i="6"/>
  <c r="D40" i="6"/>
  <c r="D39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7" i="6"/>
  <c r="D16" i="6"/>
  <c r="D15" i="6"/>
  <c r="G15" i="6" s="1"/>
  <c r="D14" i="6"/>
  <c r="G14" i="6" s="1"/>
  <c r="D13" i="6"/>
  <c r="G13" i="6" s="1"/>
  <c r="D12" i="6"/>
  <c r="G12" i="6" s="1"/>
  <c r="D11" i="6"/>
  <c r="G11" i="6" s="1"/>
  <c r="C85" i="6"/>
  <c r="C10" i="6"/>
  <c r="D10" i="6" l="1"/>
  <c r="F19" i="8"/>
  <c r="D85" i="6" l="1"/>
  <c r="D73" i="5" l="1"/>
  <c r="D68" i="5"/>
  <c r="D36" i="5"/>
  <c r="D34" i="5"/>
  <c r="D13" i="5" l="1"/>
  <c r="D12" i="5"/>
  <c r="B35" i="5"/>
  <c r="C137" i="6" l="1"/>
  <c r="D137" i="6"/>
  <c r="E137" i="6"/>
  <c r="F137" i="6"/>
  <c r="B137" i="6"/>
  <c r="C62" i="6"/>
  <c r="D62" i="6"/>
  <c r="E62" i="6"/>
  <c r="S55" i="24" s="1"/>
  <c r="F62" i="6"/>
  <c r="B62" i="6"/>
  <c r="P55" i="24" s="1"/>
  <c r="B8" i="10"/>
  <c r="P2" i="28" s="1"/>
  <c r="C6" i="23"/>
  <c r="C7" i="23" s="1"/>
  <c r="A2" i="7" s="1"/>
  <c r="B9" i="1"/>
  <c r="H25" i="23"/>
  <c r="G25" i="23"/>
  <c r="F25" i="23"/>
  <c r="E25" i="23"/>
  <c r="D25" i="23"/>
  <c r="G30" i="9"/>
  <c r="G31" i="9"/>
  <c r="U23" i="27" s="1"/>
  <c r="G29" i="9"/>
  <c r="G26" i="9"/>
  <c r="G27" i="9"/>
  <c r="U19" i="27" s="1"/>
  <c r="G25" i="9"/>
  <c r="G23" i="9"/>
  <c r="G22" i="9"/>
  <c r="G19" i="9"/>
  <c r="U12" i="27" s="1"/>
  <c r="G18" i="9"/>
  <c r="U11" i="27" s="1"/>
  <c r="G17" i="9"/>
  <c r="G14" i="9"/>
  <c r="G15" i="9"/>
  <c r="U8" i="27" s="1"/>
  <c r="G13" i="9"/>
  <c r="G11" i="9"/>
  <c r="U4" i="27" s="1"/>
  <c r="G10" i="9"/>
  <c r="G73" i="8"/>
  <c r="G74" i="8"/>
  <c r="G75" i="8"/>
  <c r="G72" i="8"/>
  <c r="G63" i="8"/>
  <c r="U55" i="26" s="1"/>
  <c r="G64" i="8"/>
  <c r="U56" i="26" s="1"/>
  <c r="G65" i="8"/>
  <c r="G66" i="8"/>
  <c r="G67" i="8"/>
  <c r="G68" i="8"/>
  <c r="G69" i="8"/>
  <c r="U61" i="26" s="1"/>
  <c r="G70" i="8"/>
  <c r="G62" i="8"/>
  <c r="G55" i="8"/>
  <c r="G56" i="8"/>
  <c r="G57" i="8"/>
  <c r="G60" i="8"/>
  <c r="G54" i="8"/>
  <c r="G46" i="8"/>
  <c r="U39" i="26"/>
  <c r="G48" i="8"/>
  <c r="G49" i="8"/>
  <c r="G50" i="8"/>
  <c r="G51" i="8"/>
  <c r="U43" i="26" s="1"/>
  <c r="G52" i="8"/>
  <c r="G45" i="8"/>
  <c r="G39" i="8"/>
  <c r="G40" i="8"/>
  <c r="G41" i="8"/>
  <c r="U34" i="26" s="1"/>
  <c r="G38" i="8"/>
  <c r="U4" i="26"/>
  <c r="G12" i="8"/>
  <c r="U8" i="26"/>
  <c r="U9" i="26"/>
  <c r="G20" i="8"/>
  <c r="G21" i="8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U27" i="26" s="1"/>
  <c r="G35" i="8"/>
  <c r="G36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P11" i="24" s="1"/>
  <c r="B28" i="6"/>
  <c r="P21" i="24" s="1"/>
  <c r="B38" i="6"/>
  <c r="P31" i="24" s="1"/>
  <c r="B48" i="6"/>
  <c r="P41" i="24" s="1"/>
  <c r="B58" i="6"/>
  <c r="B71" i="6"/>
  <c r="B75" i="6"/>
  <c r="G152" i="6"/>
  <c r="G153" i="6"/>
  <c r="U145" i="24" s="1"/>
  <c r="G154" i="6"/>
  <c r="G155" i="6"/>
  <c r="G156" i="6"/>
  <c r="G157" i="6"/>
  <c r="G151" i="6"/>
  <c r="G148" i="6"/>
  <c r="G149" i="6"/>
  <c r="G147" i="6"/>
  <c r="G139" i="6"/>
  <c r="U131" i="24" s="1"/>
  <c r="G140" i="6"/>
  <c r="U132" i="24" s="1"/>
  <c r="G141" i="6"/>
  <c r="G142" i="6"/>
  <c r="G143" i="6"/>
  <c r="U135" i="24" s="1"/>
  <c r="G144" i="6"/>
  <c r="G145" i="6"/>
  <c r="G138" i="6"/>
  <c r="G135" i="6"/>
  <c r="G136" i="6"/>
  <c r="G134" i="6"/>
  <c r="G125" i="6"/>
  <c r="G126" i="6"/>
  <c r="G127" i="6"/>
  <c r="G128" i="6"/>
  <c r="G129" i="6"/>
  <c r="G130" i="6"/>
  <c r="G131" i="6"/>
  <c r="U123" i="24" s="1"/>
  <c r="G132" i="6"/>
  <c r="G124" i="6"/>
  <c r="G115" i="6"/>
  <c r="G116" i="6"/>
  <c r="U109" i="24"/>
  <c r="G118" i="6"/>
  <c r="G119" i="6"/>
  <c r="G120" i="6"/>
  <c r="G121" i="6"/>
  <c r="G122" i="6"/>
  <c r="G114" i="6"/>
  <c r="G105" i="6"/>
  <c r="U97" i="24" s="1"/>
  <c r="G106" i="6"/>
  <c r="G107" i="6"/>
  <c r="G108" i="6"/>
  <c r="U100" i="24" s="1"/>
  <c r="G109" i="6"/>
  <c r="U101" i="24" s="1"/>
  <c r="G110" i="6"/>
  <c r="G111" i="6"/>
  <c r="G112" i="6"/>
  <c r="U104" i="24" s="1"/>
  <c r="G104" i="6"/>
  <c r="G95" i="6"/>
  <c r="G96" i="6"/>
  <c r="G97" i="6"/>
  <c r="G98" i="6"/>
  <c r="G99" i="6"/>
  <c r="G100" i="6"/>
  <c r="G101" i="6"/>
  <c r="G102" i="6"/>
  <c r="U94" i="24" s="1"/>
  <c r="G94" i="6"/>
  <c r="U80" i="24"/>
  <c r="U81" i="24"/>
  <c r="G91" i="6"/>
  <c r="G92" i="6"/>
  <c r="U78" i="24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U62" i="24" s="1"/>
  <c r="G63" i="6"/>
  <c r="G60" i="6"/>
  <c r="G61" i="6"/>
  <c r="G59" i="6"/>
  <c r="G50" i="6"/>
  <c r="G51" i="6"/>
  <c r="U44" i="24" s="1"/>
  <c r="G52" i="6"/>
  <c r="U45" i="24" s="1"/>
  <c r="G53" i="6"/>
  <c r="G54" i="6"/>
  <c r="G55" i="6"/>
  <c r="G56" i="6"/>
  <c r="G57" i="6"/>
  <c r="U42" i="24"/>
  <c r="G40" i="6"/>
  <c r="U33" i="24" s="1"/>
  <c r="G41" i="6"/>
  <c r="U34" i="24" s="1"/>
  <c r="U36" i="24"/>
  <c r="G44" i="6"/>
  <c r="G45" i="6"/>
  <c r="U38" i="24" s="1"/>
  <c r="G46" i="6"/>
  <c r="G47" i="6"/>
  <c r="U40" i="24" s="1"/>
  <c r="G39" i="6"/>
  <c r="U32" i="24" s="1"/>
  <c r="U25" i="24"/>
  <c r="U29" i="24"/>
  <c r="U30" i="24"/>
  <c r="U14" i="24"/>
  <c r="U15" i="24"/>
  <c r="U4" i="24"/>
  <c r="B7" i="13"/>
  <c r="U5" i="24"/>
  <c r="U7" i="24"/>
  <c r="U8" i="24"/>
  <c r="G16" i="6"/>
  <c r="G17" i="6"/>
  <c r="G9" i="5"/>
  <c r="G10" i="5"/>
  <c r="G11" i="5"/>
  <c r="G12" i="5"/>
  <c r="G13" i="5"/>
  <c r="G14" i="5"/>
  <c r="G15" i="5"/>
  <c r="G17" i="5"/>
  <c r="G18" i="5"/>
  <c r="U12" i="20" s="1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6" i="5"/>
  <c r="G35" i="5" s="1"/>
  <c r="U29" i="20" s="1"/>
  <c r="G38" i="5"/>
  <c r="U32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Q12" i="3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 s="1"/>
  <c r="D7" i="13"/>
  <c r="E7" i="13"/>
  <c r="F7" i="13"/>
  <c r="F29" i="13" s="1"/>
  <c r="T22" i="31" s="1"/>
  <c r="G7" i="13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F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D30" i="11" s="1"/>
  <c r="R22" i="29" s="1"/>
  <c r="E8" i="11"/>
  <c r="F8" i="11"/>
  <c r="G8" i="1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Q9" i="27" s="1"/>
  <c r="D12" i="9"/>
  <c r="D9" i="9" s="1"/>
  <c r="R2" i="27" s="1"/>
  <c r="D16" i="9"/>
  <c r="E12" i="9"/>
  <c r="S5" i="27" s="1"/>
  <c r="E16" i="9"/>
  <c r="F12" i="9"/>
  <c r="F9" i="9" s="1"/>
  <c r="T2" i="27" s="1"/>
  <c r="G12" i="9"/>
  <c r="Q3" i="27"/>
  <c r="R3" i="27"/>
  <c r="S3" i="27"/>
  <c r="T3" i="27"/>
  <c r="U3" i="27"/>
  <c r="Q4" i="27"/>
  <c r="R4" i="27"/>
  <c r="S4" i="27"/>
  <c r="T4" i="27"/>
  <c r="R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C24" i="9"/>
  <c r="C28" i="9"/>
  <c r="Q20" i="27" s="1"/>
  <c r="D24" i="9"/>
  <c r="D28" i="9"/>
  <c r="E24" i="9"/>
  <c r="E21" i="9" s="1"/>
  <c r="E28" i="9"/>
  <c r="F24" i="9"/>
  <c r="T16" i="27" s="1"/>
  <c r="F28" i="9"/>
  <c r="T20" i="27" s="1"/>
  <c r="G24" i="9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R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B24" i="9"/>
  <c r="B28" i="9"/>
  <c r="P14" i="27"/>
  <c r="P15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27" i="8"/>
  <c r="Q20" i="26" s="1"/>
  <c r="C37" i="8"/>
  <c r="Q30" i="26" s="1"/>
  <c r="D10" i="8"/>
  <c r="R3" i="26" s="1"/>
  <c r="D19" i="8"/>
  <c r="R12" i="26" s="1"/>
  <c r="D27" i="8"/>
  <c r="D37" i="8"/>
  <c r="R30" i="26" s="1"/>
  <c r="E10" i="8"/>
  <c r="S3" i="26" s="1"/>
  <c r="E19" i="8"/>
  <c r="S12" i="26" s="1"/>
  <c r="E27" i="8"/>
  <c r="E37" i="8"/>
  <c r="S30" i="26" s="1"/>
  <c r="F10" i="8"/>
  <c r="T3" i="26" s="1"/>
  <c r="F27" i="8"/>
  <c r="F37" i="8"/>
  <c r="T30" i="26" s="1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T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Q45" i="26" s="1"/>
  <c r="C61" i="8"/>
  <c r="Q53" i="26" s="1"/>
  <c r="C71" i="8"/>
  <c r="Q63" i="26" s="1"/>
  <c r="D44" i="8"/>
  <c r="R36" i="26" s="1"/>
  <c r="D53" i="8"/>
  <c r="R45" i="26" s="1"/>
  <c r="D61" i="8"/>
  <c r="D71" i="8"/>
  <c r="R63" i="26" s="1"/>
  <c r="E44" i="8"/>
  <c r="S36" i="26" s="1"/>
  <c r="E53" i="8"/>
  <c r="S45" i="26" s="1"/>
  <c r="E61" i="8"/>
  <c r="S53" i="26" s="1"/>
  <c r="E71" i="8"/>
  <c r="S63" i="26" s="1"/>
  <c r="F44" i="8"/>
  <c r="F53" i="8"/>
  <c r="T45" i="26" s="1"/>
  <c r="F61" i="8"/>
  <c r="T53" i="26" s="1"/>
  <c r="F71" i="8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U62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P63" i="26" s="1"/>
  <c r="B10" i="8"/>
  <c r="P3" i="26" s="1"/>
  <c r="B27" i="8"/>
  <c r="P20" i="26" s="1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2" i="25"/>
  <c r="T3" i="25"/>
  <c r="S3" i="25"/>
  <c r="Q2" i="25"/>
  <c r="Q3" i="25"/>
  <c r="B19" i="7"/>
  <c r="A3" i="25"/>
  <c r="A4" i="25"/>
  <c r="A2" i="25"/>
  <c r="A87" i="24"/>
  <c r="Q77" i="24"/>
  <c r="C93" i="6"/>
  <c r="C103" i="6"/>
  <c r="Q95" i="24" s="1"/>
  <c r="C113" i="6"/>
  <c r="Q105" i="24" s="1"/>
  <c r="C123" i="6"/>
  <c r="Q115" i="24" s="1"/>
  <c r="C133" i="6"/>
  <c r="C146" i="6"/>
  <c r="Q138" i="24" s="1"/>
  <c r="C150" i="6"/>
  <c r="Q142" i="24" s="1"/>
  <c r="R77" i="24"/>
  <c r="D93" i="6"/>
  <c r="D103" i="6"/>
  <c r="R95" i="24" s="1"/>
  <c r="D113" i="6"/>
  <c r="R105" i="24" s="1"/>
  <c r="D123" i="6"/>
  <c r="D133" i="6"/>
  <c r="R125" i="24" s="1"/>
  <c r="D146" i="6"/>
  <c r="D150" i="6"/>
  <c r="R142" i="24" s="1"/>
  <c r="E85" i="6"/>
  <c r="S77" i="24" s="1"/>
  <c r="E93" i="6"/>
  <c r="E103" i="6"/>
  <c r="E113" i="6"/>
  <c r="S105" i="24" s="1"/>
  <c r="E123" i="6"/>
  <c r="S115" i="24" s="1"/>
  <c r="E133" i="6"/>
  <c r="S125" i="24" s="1"/>
  <c r="E146" i="6"/>
  <c r="E150" i="6"/>
  <c r="S142" i="24" s="1"/>
  <c r="F85" i="6"/>
  <c r="T77" i="24" s="1"/>
  <c r="F93" i="6"/>
  <c r="T85" i="24" s="1"/>
  <c r="F103" i="6"/>
  <c r="F113" i="6"/>
  <c r="T105" i="24" s="1"/>
  <c r="F123" i="6"/>
  <c r="T115" i="24" s="1"/>
  <c r="F133" i="6"/>
  <c r="T125" i="24" s="1"/>
  <c r="F146" i="6"/>
  <c r="T138" i="24" s="1"/>
  <c r="F150" i="6"/>
  <c r="T142" i="24" s="1"/>
  <c r="G146" i="6"/>
  <c r="U138" i="24" s="1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S95" i="24"/>
  <c r="Q96" i="24"/>
  <c r="R96" i="24"/>
  <c r="S96" i="24"/>
  <c r="T96" i="24"/>
  <c r="U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Q124" i="24"/>
  <c r="R124" i="24"/>
  <c r="S124" i="24"/>
  <c r="T124" i="24"/>
  <c r="U124" i="24"/>
  <c r="Q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R138" i="24"/>
  <c r="S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18" i="6"/>
  <c r="C28" i="6"/>
  <c r="Q21" i="24" s="1"/>
  <c r="C38" i="6"/>
  <c r="C48" i="6"/>
  <c r="C58" i="6"/>
  <c r="C71" i="6"/>
  <c r="Q64" i="24" s="1"/>
  <c r="C75" i="6"/>
  <c r="Q68" i="24" s="1"/>
  <c r="R3" i="24"/>
  <c r="D18" i="6"/>
  <c r="R11" i="24" s="1"/>
  <c r="D28" i="6"/>
  <c r="D38" i="6"/>
  <c r="R31" i="24" s="1"/>
  <c r="D48" i="6"/>
  <c r="R41" i="24" s="1"/>
  <c r="D58" i="6"/>
  <c r="R64" i="24"/>
  <c r="D75" i="6"/>
  <c r="R68" i="24" s="1"/>
  <c r="S3" i="24"/>
  <c r="E18" i="6"/>
  <c r="S11" i="24" s="1"/>
  <c r="E28" i="6"/>
  <c r="S21" i="24" s="1"/>
  <c r="E38" i="6"/>
  <c r="S31" i="24" s="1"/>
  <c r="E48" i="6"/>
  <c r="S41" i="24" s="1"/>
  <c r="E58" i="6"/>
  <c r="S51" i="24" s="1"/>
  <c r="E71" i="6"/>
  <c r="S64" i="24" s="1"/>
  <c r="E75" i="6"/>
  <c r="S68" i="24" s="1"/>
  <c r="T3" i="24"/>
  <c r="F18" i="6"/>
  <c r="T11" i="24" s="1"/>
  <c r="F28" i="6"/>
  <c r="T21" i="24" s="1"/>
  <c r="F38" i="6"/>
  <c r="T31" i="24" s="1"/>
  <c r="F48" i="6"/>
  <c r="T41" i="24" s="1"/>
  <c r="F58" i="6"/>
  <c r="F71" i="6"/>
  <c r="F75" i="6"/>
  <c r="T68" i="24" s="1"/>
  <c r="G58" i="6"/>
  <c r="U51" i="24" s="1"/>
  <c r="G71" i="6"/>
  <c r="U64" i="24" s="1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Q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Q31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Q39" i="24"/>
  <c r="R39" i="24"/>
  <c r="S39" i="24"/>
  <c r="T39" i="24"/>
  <c r="U39" i="24"/>
  <c r="Q40" i="24"/>
  <c r="R40" i="24"/>
  <c r="S40" i="24"/>
  <c r="T40" i="24"/>
  <c r="Q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3" i="20"/>
  <c r="G46" i="5"/>
  <c r="G47" i="5"/>
  <c r="G48" i="5"/>
  <c r="G49" i="5"/>
  <c r="G50" i="5"/>
  <c r="G51" i="5"/>
  <c r="U43" i="20" s="1"/>
  <c r="G52" i="5"/>
  <c r="G53" i="5"/>
  <c r="U45" i="20" s="1"/>
  <c r="U38" i="20"/>
  <c r="U39" i="20"/>
  <c r="U40" i="20"/>
  <c r="U42" i="20"/>
  <c r="U44" i="20"/>
  <c r="G55" i="5"/>
  <c r="G56" i="5"/>
  <c r="G57" i="5"/>
  <c r="U49" i="20" s="1"/>
  <c r="G58" i="5"/>
  <c r="U50" i="20" s="1"/>
  <c r="U47" i="20"/>
  <c r="G60" i="5"/>
  <c r="G61" i="5"/>
  <c r="U53" i="20" s="1"/>
  <c r="U52" i="20"/>
  <c r="G62" i="5"/>
  <c r="U54" i="20" s="1"/>
  <c r="G63" i="5"/>
  <c r="U55" i="20"/>
  <c r="G68" i="5"/>
  <c r="G67" i="5" s="1"/>
  <c r="U57" i="20" s="1"/>
  <c r="G73" i="5"/>
  <c r="U60" i="20" s="1"/>
  <c r="G74" i="5"/>
  <c r="U61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P22" i="20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0" s="1"/>
  <c r="H23" i="23"/>
  <c r="F6" i="11" s="1"/>
  <c r="G23" i="23"/>
  <c r="E6" i="11" s="1"/>
  <c r="F23" i="23"/>
  <c r="D6" i="11" s="1"/>
  <c r="E23" i="23"/>
  <c r="C6" i="10" s="1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W3" i="17" s="1"/>
  <c r="H14" i="3"/>
  <c r="V4" i="17" s="1"/>
  <c r="G14" i="3"/>
  <c r="U4" i="17" s="1"/>
  <c r="E14" i="3"/>
  <c r="S4" i="17" s="1"/>
  <c r="K9" i="3"/>
  <c r="K10" i="3"/>
  <c r="K11" i="3"/>
  <c r="K12" i="3"/>
  <c r="J8" i="3"/>
  <c r="H8" i="3"/>
  <c r="H20" i="3" s="1"/>
  <c r="V5" i="17" s="1"/>
  <c r="G8" i="3"/>
  <c r="E8" i="3"/>
  <c r="S3" i="17" s="1"/>
  <c r="F41" i="2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C27" i="2"/>
  <c r="Q15" i="16" s="1"/>
  <c r="B41" i="2"/>
  <c r="P17" i="16" s="1"/>
  <c r="B27" i="2"/>
  <c r="P15" i="16" s="1"/>
  <c r="H22" i="2"/>
  <c r="G22" i="2"/>
  <c r="U14" i="16" s="1"/>
  <c r="F22" i="2"/>
  <c r="E22" i="2"/>
  <c r="S14" i="16" s="1"/>
  <c r="D22" i="2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P32" i="18" s="1"/>
  <c r="B55" i="4"/>
  <c r="B53" i="4"/>
  <c r="B49" i="4"/>
  <c r="B48" i="4"/>
  <c r="P26" i="18" s="1"/>
  <c r="B37" i="4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0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Q80" i="15" s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9" i="1"/>
  <c r="P57" i="15" s="1"/>
  <c r="E19" i="1"/>
  <c r="P67" i="15" s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R37" i="18" s="1"/>
  <c r="C68" i="4"/>
  <c r="D68" i="4"/>
  <c r="R36" i="18" s="1"/>
  <c r="C64" i="4"/>
  <c r="D64" i="4"/>
  <c r="R33" i="18" s="1"/>
  <c r="C63" i="4"/>
  <c r="Q32" i="18" s="1"/>
  <c r="D63" i="4"/>
  <c r="R32" i="18" s="1"/>
  <c r="C48" i="4"/>
  <c r="Q26" i="18" s="1"/>
  <c r="C55" i="4"/>
  <c r="Q31" i="18" s="1"/>
  <c r="D55" i="4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D40" i="4"/>
  <c r="C37" i="4"/>
  <c r="Q19" i="18" s="1"/>
  <c r="D37" i="4"/>
  <c r="C17" i="4"/>
  <c r="Q9" i="18" s="1"/>
  <c r="C13" i="4"/>
  <c r="Q6" i="18" s="1"/>
  <c r="D13" i="4"/>
  <c r="R6" i="18" s="1"/>
  <c r="S17" i="16"/>
  <c r="T17" i="16"/>
  <c r="R15" i="16"/>
  <c r="Q14" i="16"/>
  <c r="R14" i="16"/>
  <c r="V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D9" i="2"/>
  <c r="R4" i="16" s="1"/>
  <c r="E9" i="2"/>
  <c r="F9" i="2"/>
  <c r="T4" i="16" s="1"/>
  <c r="G9" i="2"/>
  <c r="H9" i="2"/>
  <c r="V4" i="16" s="1"/>
  <c r="P4" i="15"/>
  <c r="R22" i="18"/>
  <c r="Q22" i="18"/>
  <c r="R31" i="18"/>
  <c r="Q36" i="18"/>
  <c r="Q33" i="18"/>
  <c r="U8" i="16"/>
  <c r="Q67" i="15"/>
  <c r="G93" i="6" l="1"/>
  <c r="U85" i="24" s="1"/>
  <c r="H8" i="2"/>
  <c r="B72" i="4"/>
  <c r="B74" i="4" s="1"/>
  <c r="P39" i="18" s="1"/>
  <c r="B44" i="4"/>
  <c r="B11" i="4" s="1"/>
  <c r="E6" i="10"/>
  <c r="U9" i="24"/>
  <c r="G10" i="6"/>
  <c r="Q4" i="15"/>
  <c r="C47" i="1"/>
  <c r="T5" i="27"/>
  <c r="T14" i="16"/>
  <c r="E79" i="1"/>
  <c r="P119" i="15" s="1"/>
  <c r="B47" i="1"/>
  <c r="P3" i="25"/>
  <c r="D19" i="7"/>
  <c r="D29" i="13"/>
  <c r="R22" i="31" s="1"/>
  <c r="E29" i="13"/>
  <c r="S22" i="31" s="1"/>
  <c r="G29" i="13"/>
  <c r="U22" i="31" s="1"/>
  <c r="U2" i="31"/>
  <c r="S2" i="31"/>
  <c r="R2" i="31"/>
  <c r="Q2" i="31"/>
  <c r="G31" i="12"/>
  <c r="U23" i="30" s="1"/>
  <c r="F31" i="12"/>
  <c r="T23" i="30" s="1"/>
  <c r="E31" i="12"/>
  <c r="S23" i="30" s="1"/>
  <c r="C31" i="12"/>
  <c r="Q23" i="30" s="1"/>
  <c r="B31" i="12"/>
  <c r="P23" i="30" s="1"/>
  <c r="T2" i="30"/>
  <c r="S2" i="30"/>
  <c r="D31" i="12"/>
  <c r="R23" i="30" s="1"/>
  <c r="P2" i="30"/>
  <c r="G30" i="11"/>
  <c r="U22" i="29" s="1"/>
  <c r="F30" i="11"/>
  <c r="T22" i="29" s="1"/>
  <c r="E30" i="11"/>
  <c r="S22" i="29" s="1"/>
  <c r="C30" i="11"/>
  <c r="Q22" i="29" s="1"/>
  <c r="B30" i="11"/>
  <c r="P22" i="29" s="1"/>
  <c r="S2" i="29"/>
  <c r="R2" i="29"/>
  <c r="P2" i="29"/>
  <c r="D21" i="9"/>
  <c r="R13" i="27" s="1"/>
  <c r="G21" i="9"/>
  <c r="U13" i="27" s="1"/>
  <c r="C21" i="9"/>
  <c r="Q13" i="27" s="1"/>
  <c r="B21" i="9"/>
  <c r="B33" i="9" s="1"/>
  <c r="P24" i="27" s="1"/>
  <c r="E9" i="9"/>
  <c r="S2" i="27" s="1"/>
  <c r="G16" i="9"/>
  <c r="U9" i="27" s="1"/>
  <c r="U5" i="27"/>
  <c r="C9" i="9"/>
  <c r="Q2" i="27" s="1"/>
  <c r="E32" i="10"/>
  <c r="S23" i="28" s="1"/>
  <c r="B32" i="10"/>
  <c r="P23" i="28" s="1"/>
  <c r="G32" i="10"/>
  <c r="U23" i="28" s="1"/>
  <c r="S2" i="28"/>
  <c r="C32" i="10"/>
  <c r="Q23" i="28" s="1"/>
  <c r="F9" i="8"/>
  <c r="T2" i="26" s="1"/>
  <c r="E43" i="8"/>
  <c r="S35" i="26" s="1"/>
  <c r="G37" i="8"/>
  <c r="U30" i="26" s="1"/>
  <c r="E9" i="8"/>
  <c r="S2" i="26" s="1"/>
  <c r="G71" i="8"/>
  <c r="U63" i="26" s="1"/>
  <c r="G61" i="8"/>
  <c r="U53" i="26" s="1"/>
  <c r="U54" i="26"/>
  <c r="G53" i="8"/>
  <c r="U45" i="26" s="1"/>
  <c r="G44" i="8"/>
  <c r="U36" i="26" s="1"/>
  <c r="D43" i="8"/>
  <c r="R35" i="26" s="1"/>
  <c r="U37" i="26"/>
  <c r="G27" i="8"/>
  <c r="U20" i="26" s="1"/>
  <c r="D9" i="8"/>
  <c r="R2" i="26" s="1"/>
  <c r="U21" i="26"/>
  <c r="G19" i="8"/>
  <c r="U12" i="26" s="1"/>
  <c r="U13" i="26"/>
  <c r="G10" i="8"/>
  <c r="C43" i="8"/>
  <c r="Q35" i="26" s="1"/>
  <c r="B43" i="8"/>
  <c r="P35" i="26" s="1"/>
  <c r="B9" i="8"/>
  <c r="P2" i="26" s="1"/>
  <c r="P12" i="26"/>
  <c r="A2" i="8"/>
  <c r="U2" i="25"/>
  <c r="G85" i="6"/>
  <c r="U77" i="24" s="1"/>
  <c r="F84" i="6"/>
  <c r="T76" i="24" s="1"/>
  <c r="F9" i="6"/>
  <c r="G133" i="6"/>
  <c r="U125" i="24" s="1"/>
  <c r="E84" i="6"/>
  <c r="S76" i="24" s="1"/>
  <c r="S85" i="24"/>
  <c r="E9" i="6"/>
  <c r="G150" i="6"/>
  <c r="U142" i="24" s="1"/>
  <c r="G137" i="6"/>
  <c r="U129" i="24" s="1"/>
  <c r="U128" i="24"/>
  <c r="G123" i="6"/>
  <c r="U115" i="24" s="1"/>
  <c r="G113" i="6"/>
  <c r="U105" i="24" s="1"/>
  <c r="G103" i="6"/>
  <c r="U95" i="24" s="1"/>
  <c r="G75" i="6"/>
  <c r="U68" i="24" s="1"/>
  <c r="G62" i="6"/>
  <c r="U55" i="24" s="1"/>
  <c r="G48" i="6"/>
  <c r="U41" i="24" s="1"/>
  <c r="G38" i="6"/>
  <c r="U31" i="24" s="1"/>
  <c r="G28" i="6"/>
  <c r="U21" i="24" s="1"/>
  <c r="U27" i="24"/>
  <c r="G18" i="6"/>
  <c r="U11" i="24" s="1"/>
  <c r="U3" i="24"/>
  <c r="D9" i="6"/>
  <c r="R2" i="24" s="1"/>
  <c r="C84" i="6"/>
  <c r="Q76" i="24" s="1"/>
  <c r="Q85" i="24"/>
  <c r="C9" i="6"/>
  <c r="B84" i="6"/>
  <c r="P76" i="24" s="1"/>
  <c r="P85" i="24"/>
  <c r="B9" i="6"/>
  <c r="G75" i="5"/>
  <c r="U62" i="20" s="1"/>
  <c r="U58" i="20"/>
  <c r="F65" i="5"/>
  <c r="T56" i="20" s="1"/>
  <c r="D70" i="5"/>
  <c r="G59" i="5"/>
  <c r="U51" i="20" s="1"/>
  <c r="B65" i="5"/>
  <c r="P56" i="20" s="1"/>
  <c r="C70" i="5"/>
  <c r="F41" i="5"/>
  <c r="E41" i="5"/>
  <c r="G37" i="5"/>
  <c r="U31" i="20" s="1"/>
  <c r="G28" i="5"/>
  <c r="U22" i="20" s="1"/>
  <c r="G16" i="5"/>
  <c r="U10" i="20" s="1"/>
  <c r="B41" i="5"/>
  <c r="P34" i="20" s="1"/>
  <c r="D57" i="4"/>
  <c r="D59" i="4" s="1"/>
  <c r="C44" i="4"/>
  <c r="Q25" i="18" s="1"/>
  <c r="C72" i="4"/>
  <c r="C74" i="4" s="1"/>
  <c r="Q39" i="18" s="1"/>
  <c r="P38" i="18"/>
  <c r="B57" i="4"/>
  <c r="B59" i="4" s="1"/>
  <c r="A2" i="3"/>
  <c r="A2" i="4"/>
  <c r="A2" i="14"/>
  <c r="A2" i="1"/>
  <c r="A2" i="5"/>
  <c r="A2" i="2"/>
  <c r="J20" i="3"/>
  <c r="X5" i="17" s="1"/>
  <c r="V3" i="17"/>
  <c r="G20" i="3"/>
  <c r="U5" i="17" s="1"/>
  <c r="U3" i="17"/>
  <c r="K14" i="3"/>
  <c r="Y4" i="17" s="1"/>
  <c r="K8" i="3"/>
  <c r="D8" i="2"/>
  <c r="D20" i="2" s="1"/>
  <c r="R13" i="16" s="1"/>
  <c r="B29" i="7"/>
  <c r="P4" i="25" s="1"/>
  <c r="C29" i="7"/>
  <c r="Q4" i="25" s="1"/>
  <c r="F29" i="7"/>
  <c r="T4" i="25" s="1"/>
  <c r="P106" i="15"/>
  <c r="F47" i="1"/>
  <c r="Q95" i="15" s="1"/>
  <c r="Q57" i="15"/>
  <c r="P42" i="15"/>
  <c r="E20" i="3"/>
  <c r="S5" i="17" s="1"/>
  <c r="I20" i="3"/>
  <c r="W5" i="17" s="1"/>
  <c r="E29" i="7"/>
  <c r="S4" i="25" s="1"/>
  <c r="P2" i="25"/>
  <c r="X3" i="17"/>
  <c r="D29" i="7"/>
  <c r="R4" i="25" s="1"/>
  <c r="E6" i="1"/>
  <c r="A2" i="10"/>
  <c r="A2" i="12"/>
  <c r="P25" i="18"/>
  <c r="V3" i="16"/>
  <c r="H20" i="2"/>
  <c r="V13" i="16" s="1"/>
  <c r="P4" i="16"/>
  <c r="B8" i="2"/>
  <c r="E8" i="2"/>
  <c r="S4" i="16"/>
  <c r="R19" i="18"/>
  <c r="D44" i="4"/>
  <c r="G8" i="2"/>
  <c r="U4" i="16"/>
  <c r="C8" i="2"/>
  <c r="Q4" i="16"/>
  <c r="C57" i="4"/>
  <c r="C59" i="4" s="1"/>
  <c r="E47" i="1"/>
  <c r="R3" i="16"/>
  <c r="F79" i="1"/>
  <c r="Q119" i="15" s="1"/>
  <c r="P27" i="18"/>
  <c r="A2" i="11"/>
  <c r="D6" i="10"/>
  <c r="C6" i="11"/>
  <c r="G6" i="11"/>
  <c r="P13" i="27"/>
  <c r="A2" i="9"/>
  <c r="A2" i="6"/>
  <c r="D33" i="9"/>
  <c r="R24" i="27" s="1"/>
  <c r="F8" i="2"/>
  <c r="D72" i="4"/>
  <c r="P19" i="18"/>
  <c r="B6" i="10"/>
  <c r="F6" i="10"/>
  <c r="U48" i="20"/>
  <c r="G54" i="5"/>
  <c r="U46" i="20" s="1"/>
  <c r="G45" i="5"/>
  <c r="U41" i="20"/>
  <c r="S13" i="27"/>
  <c r="R21" i="24"/>
  <c r="T95" i="24"/>
  <c r="R2" i="25"/>
  <c r="R53" i="26"/>
  <c r="S20" i="26"/>
  <c r="R16" i="27"/>
  <c r="U2" i="29"/>
  <c r="Q2" i="29"/>
  <c r="D84" i="6"/>
  <c r="R76" i="24" s="1"/>
  <c r="S2" i="25"/>
  <c r="F43" i="8"/>
  <c r="C9" i="8"/>
  <c r="Q2" i="26" s="1"/>
  <c r="P16" i="27"/>
  <c r="U16" i="27"/>
  <c r="Q16" i="27"/>
  <c r="F21" i="9"/>
  <c r="F32" i="10"/>
  <c r="T23" i="28" s="1"/>
  <c r="D32" i="10"/>
  <c r="R23" i="28" s="1"/>
  <c r="T2" i="29"/>
  <c r="T2" i="31"/>
  <c r="U2" i="30"/>
  <c r="Q2" i="30"/>
  <c r="E33" i="9" l="1"/>
  <c r="S24" i="27" s="1"/>
  <c r="Q38" i="18"/>
  <c r="G19" i="7"/>
  <c r="U3" i="25" s="1"/>
  <c r="R3" i="25"/>
  <c r="G9" i="9"/>
  <c r="U2" i="27" s="1"/>
  <c r="C33" i="9"/>
  <c r="Q24" i="27" s="1"/>
  <c r="E77" i="8"/>
  <c r="S68" i="26" s="1"/>
  <c r="G43" i="8"/>
  <c r="U35" i="26" s="1"/>
  <c r="G9" i="8"/>
  <c r="U2" i="26" s="1"/>
  <c r="D77" i="8"/>
  <c r="R68" i="26" s="1"/>
  <c r="U3" i="26"/>
  <c r="B77" i="8"/>
  <c r="P68" i="26" s="1"/>
  <c r="F159" i="6"/>
  <c r="T150" i="24" s="1"/>
  <c r="T2" i="24"/>
  <c r="E159" i="6"/>
  <c r="S150" i="24" s="1"/>
  <c r="S2" i="24"/>
  <c r="G84" i="6"/>
  <c r="U76" i="24" s="1"/>
  <c r="G9" i="6"/>
  <c r="U2" i="24" s="1"/>
  <c r="C159" i="6"/>
  <c r="Q150" i="24" s="1"/>
  <c r="Q2" i="24"/>
  <c r="B159" i="6"/>
  <c r="P150" i="24" s="1"/>
  <c r="P2" i="24"/>
  <c r="G41" i="5"/>
  <c r="U34" i="20" s="1"/>
  <c r="T34" i="20"/>
  <c r="F70" i="5"/>
  <c r="S34" i="20"/>
  <c r="E70" i="5"/>
  <c r="B70" i="5"/>
  <c r="C11" i="4"/>
  <c r="C8" i="4" s="1"/>
  <c r="Q5" i="18"/>
  <c r="K20" i="3"/>
  <c r="Y5" i="17" s="1"/>
  <c r="Y3" i="17"/>
  <c r="F59" i="1"/>
  <c r="F81" i="1" s="1"/>
  <c r="Q120" i="15" s="1"/>
  <c r="B62" i="1"/>
  <c r="P54" i="15" s="1"/>
  <c r="T35" i="26"/>
  <c r="F77" i="8"/>
  <c r="T68" i="26" s="1"/>
  <c r="D159" i="6"/>
  <c r="R150" i="24" s="1"/>
  <c r="D74" i="4"/>
  <c r="R39" i="18" s="1"/>
  <c r="R38" i="18"/>
  <c r="C77" i="8"/>
  <c r="Q68" i="26" s="1"/>
  <c r="T3" i="16"/>
  <c r="F20" i="2"/>
  <c r="T13" i="16" s="1"/>
  <c r="U37" i="20"/>
  <c r="G65" i="5"/>
  <c r="U56" i="20" s="1"/>
  <c r="P95" i="15"/>
  <c r="E59" i="1"/>
  <c r="C20" i="2"/>
  <c r="Q13" i="16" s="1"/>
  <c r="Q3" i="16"/>
  <c r="E20" i="2"/>
  <c r="S13" i="16" s="1"/>
  <c r="S3" i="16"/>
  <c r="P5" i="18"/>
  <c r="B8" i="4"/>
  <c r="T13" i="27"/>
  <c r="F33" i="9"/>
  <c r="T24" i="27" s="1"/>
  <c r="C62" i="1"/>
  <c r="Q54" i="15" s="1"/>
  <c r="Q42" i="15"/>
  <c r="R25" i="18"/>
  <c r="D11" i="4"/>
  <c r="P3" i="16"/>
  <c r="B20" i="2"/>
  <c r="P13" i="16" s="1"/>
  <c r="G20" i="2"/>
  <c r="U13" i="16" s="1"/>
  <c r="U3" i="16"/>
  <c r="G29" i="7" l="1"/>
  <c r="U4" i="25" s="1"/>
  <c r="G33" i="9"/>
  <c r="U24" i="27" s="1"/>
  <c r="G77" i="8"/>
  <c r="U68" i="26" s="1"/>
  <c r="G159" i="6"/>
  <c r="U150" i="24" s="1"/>
  <c r="G42" i="5"/>
  <c r="U35" i="20" s="1"/>
  <c r="Q2" i="18"/>
  <c r="C21" i="4"/>
  <c r="Q104" i="15"/>
  <c r="R5" i="18"/>
  <c r="D8" i="4"/>
  <c r="E81" i="1"/>
  <c r="P120" i="15" s="1"/>
  <c r="P104" i="15"/>
  <c r="B21" i="4"/>
  <c r="P2" i="18"/>
  <c r="G70" i="5"/>
  <c r="Q12" i="18" l="1"/>
  <c r="C23" i="4"/>
  <c r="D21" i="4"/>
  <c r="R2" i="18"/>
  <c r="P12" i="18"/>
  <c r="B23" i="4"/>
  <c r="Q13" i="18" l="1"/>
  <c r="C25" i="4"/>
  <c r="R12" i="18"/>
  <c r="D23" i="4"/>
  <c r="B25" i="4"/>
  <c r="P13" i="18"/>
  <c r="Q14" i="18" l="1"/>
  <c r="C33" i="4"/>
  <c r="Q18" i="18" s="1"/>
  <c r="B33" i="4"/>
  <c r="P18" i="18" s="1"/>
  <c r="P14" i="18"/>
  <c r="R13" i="18"/>
  <c r="D25" i="4"/>
  <c r="D33" i="4" l="1"/>
  <c r="R18" i="18" s="1"/>
  <c r="R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<sst xmlns="http://schemas.openxmlformats.org/spreadsheetml/2006/main" count="4243" uniqueCount="3305">
  <si>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</si>
  <si>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</si>
  <si>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</si>
  <si>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</si>
  <si>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</si>
  <si>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</si>
  <si>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</si>
  <si>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</si>
  <si>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</si>
  <si>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</si>
  <si>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</si>
  <si>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</si>
  <si>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</si>
  <si>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</si>
  <si>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</si>
  <si>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</si>
  <si>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</si>
  <si>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</si>
  <si>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</si>
  <si>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</si>
  <si>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</si>
  <si>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</si>
  <si>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</si>
  <si>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</si>
  <si>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</si>
  <si>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</si>
  <si>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</si>
  <si>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</si>
  <si>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</si>
  <si>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</si>
  <si>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</si>
  <si>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</si>
  <si>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</si>
  <si>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</si>
  <si>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</si>
  <si>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</si>
  <si>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</si>
  <si>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</si>
  <si>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</si>
  <si>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</si>
  <si>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</si>
  <si>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</si>
  <si>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</si>
  <si>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</si>
  <si>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</si>
  <si>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</si>
  <si>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</si>
  <si>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</si>
  <si>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</si>
  <si>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</si>
  <si>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</si>
  <si>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</si>
  <si>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</si>
  <si>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</si>
  <si>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</si>
  <si>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</si>
  <si>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</si>
  <si>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</si>
  <si>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</si>
  <si>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</si>
  <si>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</si>
  <si>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</si>
  <si>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</si>
  <si>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</si>
  <si>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</si>
  <si>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</si>
  <si>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</si>
  <si>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</si>
  <si>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</si>
  <si>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</si>
  <si>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</si>
  <si>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</si>
  <si>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</si>
  <si>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</si>
  <si>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</si>
  <si>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</si>
  <si>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</si>
  <si>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</si>
  <si>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</si>
  <si>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</si>
  <si>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</si>
  <si>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</si>
  <si>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</si>
  <si>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</si>
  <si>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</si>
  <si>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</si>
  <si>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</si>
  <si>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</si>
  <si>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</si>
  <si>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</si>
  <si>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</si>
  <si>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</si>
  <si>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</si>
  <si>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</si>
  <si>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</si>
  <si>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</si>
  <si>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</si>
  <si>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</si>
  <si>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</si>
  <si>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</si>
  <si>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</si>
  <si>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</si>
  <si>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</si>
  <si>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</si>
  <si>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</si>
  <si>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</si>
  <si>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</si>
  <si>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</si>
  <si>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</si>
  <si>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</si>
  <si>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</si>
  <si>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</si>
  <si>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</si>
  <si>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</si>
  <si>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</si>
  <si>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</si>
  <si>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</si>
  <si>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</si>
  <si>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</si>
  <si>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</si>
  <si>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</si>
  <si>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</si>
  <si>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</si>
  <si>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</si>
  <si>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</si>
  <si>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</si>
  <si>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</si>
  <si>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</si>
  <si>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</si>
  <si>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</si>
  <si>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</si>
  <si>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</si>
  <si>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</si>
  <si>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</si>
  <si>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</si>
  <si>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</si>
  <si>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</si>
  <si>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</si>
  <si>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</si>
  <si>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</si>
  <si>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</si>
  <si>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</si>
  <si>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</si>
  <si>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</si>
  <si>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</si>
  <si>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</si>
  <si>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</si>
  <si>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</si>
  <si>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</si>
  <si>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</si>
  <si>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</si>
  <si>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</si>
  <si>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</si>
  <si>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</si>
  <si>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</si>
  <si>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</si>
  <si>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</si>
  <si>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</si>
  <si>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</si>
  <si>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</si>
  <si>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</si>
  <si>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</si>
  <si>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</si>
  <si>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</si>
  <si>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</si>
  <si>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</si>
  <si>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</si>
  <si>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</si>
  <si>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</si>
  <si>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</si>
  <si>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</si>
  <si>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</si>
  <si>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</si>
  <si>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</si>
  <si>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</si>
  <si>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</si>
  <si>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</si>
  <si>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</si>
  <si>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</si>
  <si>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</si>
  <si>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</si>
  <si>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</si>
  <si>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</si>
  <si>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</si>
  <si>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</si>
  <si>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</si>
  <si>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</si>
  <si>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</si>
  <si>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</si>
  <si>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</si>
  <si>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</si>
  <si>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</si>
  <si>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</si>
  <si>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</si>
  <si>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</si>
  <si>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</si>
  <si>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</si>
  <si>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</si>
  <si>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</si>
  <si>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</si>
  <si>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</si>
  <si>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</si>
  <si>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</si>
  <si>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</si>
  <si>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</si>
  <si>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</si>
  <si>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</si>
  <si>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</si>
  <si>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</si>
  <si>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</si>
  <si>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</si>
  <si>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</si>
  <si>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</si>
  <si>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</si>
  <si>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</si>
  <si>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</si>
  <si>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</si>
  <si>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</si>
  <si>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</si>
  <si>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</si>
  <si>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</si>
  <si>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</si>
  <si>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</si>
  <si>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</si>
  <si>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</si>
  <si>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</si>
  <si>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</si>
  <si>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</si>
  <si>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</si>
  <si>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</si>
  <si>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</si>
  <si>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</si>
  <si>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</si>
  <si>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</si>
  <si>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</si>
  <si>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</si>
  <si>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</si>
  <si>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</si>
  <si>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</si>
  <si>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</si>
  <si>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</si>
  <si>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</si>
  <si>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</si>
  <si>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</si>
  <si>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</si>
  <si>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</si>
  <si>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</si>
  <si>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</si>
  <si>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</si>
  <si>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</si>
  <si>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</si>
  <si>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</si>
  <si>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</si>
  <si>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</si>
  <si>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</si>
  <si>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</si>
  <si>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</si>
  <si>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</si>
  <si>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</si>
  <si>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</si>
  <si>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</si>
  <si>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</si>
  <si>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</si>
  <si>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</si>
  <si>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</si>
  <si>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</si>
  <si>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</si>
  <si>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</si>
  <si>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</si>
  <si>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</si>
  <si>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</si>
  <si>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</si>
  <si>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</si>
  <si>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</si>
  <si>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</si>
  <si>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</si>
  <si>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</si>
  <si>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</si>
  <si>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</si>
  <si>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</si>
  <si>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</si>
  <si>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</si>
  <si>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</si>
  <si>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</si>
  <si>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</si>
  <si>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</si>
  <si>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</si>
  <si>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</si>
  <si>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</si>
  <si>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</si>
  <si>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</si>
  <si>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</si>
  <si>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</si>
  <si>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</si>
  <si>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</si>
  <si>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</si>
  <si>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</si>
  <si>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</si>
  <si>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</si>
  <si>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</si>
  <si>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</si>
  <si>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</si>
  <si>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</si>
  <si>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</si>
  <si>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</si>
  <si>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</si>
  <si>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</si>
  <si>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</si>
  <si>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</si>
  <si>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</si>
  <si>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</si>
  <si>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</si>
  <si>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</si>
  <si>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</si>
  <si>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</si>
  <si>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</si>
  <si>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</si>
  <si>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</si>
  <si>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</si>
  <si>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</si>
  <si>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</si>
  <si>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</si>
  <si>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</si>
  <si>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</si>
  <si>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</si>
  <si>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</si>
  <si>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</si>
  <si>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</si>
  <si>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</si>
  <si>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</si>
  <si>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</si>
  <si>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</si>
  <si>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</si>
  <si>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</si>
  <si>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</si>
  <si>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</si>
  <si>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</si>
  <si>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</si>
  <si>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</si>
  <si>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</si>
  <si>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</si>
  <si>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</si>
  <si>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</si>
  <si>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</si>
  <si>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</si>
  <si>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</si>
  <si>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</si>
  <si>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</si>
  <si>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</si>
  <si>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</si>
  <si>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</si>
  <si>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</si>
  <si>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</si>
  <si>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</si>
  <si>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</si>
  <si>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</si>
  <si>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</si>
  <si>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</si>
  <si>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</si>
  <si>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</si>
  <si>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</si>
  <si>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</si>
  <si>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</si>
  <si>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</si>
  <si>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</si>
  <si>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</si>
  <si>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</si>
  <si>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</si>
  <si>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</si>
  <si>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</si>
  <si>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</si>
  <si>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</si>
  <si>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</si>
  <si>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</si>
  <si>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</si>
  <si>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</si>
  <si>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</si>
  <si>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</si>
  <si>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</si>
  <si>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</si>
  <si>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</si>
  <si>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</si>
  <si>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</si>
  <si>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</si>
  <si>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</si>
  <si>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</si>
  <si>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</si>
  <si>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</si>
  <si>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</si>
  <si>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</si>
  <si>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</si>
  <si>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</si>
  <si>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</si>
  <si>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</si>
  <si>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</si>
  <si>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</si>
  <si>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</si>
  <si>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</si>
  <si>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</si>
  <si>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</si>
  <si>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</si>
  <si>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</si>
  <si>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</si>
  <si>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</si>
  <si>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</si>
  <si>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</si>
  <si>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</si>
  <si>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</si>
  <si>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</si>
  <si>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</si>
  <si>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</si>
  <si>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</si>
  <si>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</si>
  <si>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</si>
  <si>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</si>
  <si>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</si>
  <si>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</si>
  <si>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</si>
  <si>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</si>
  <si>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</si>
  <si>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</si>
  <si>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</si>
  <si>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</si>
  <si>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</si>
  <si>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</si>
  <si>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</si>
  <si>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</si>
  <si>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</si>
  <si>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</si>
  <si>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</si>
  <si>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</si>
  <si>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</si>
  <si>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</si>
  <si>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</si>
  <si>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</si>
  <si>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</si>
  <si>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</si>
  <si>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</si>
  <si>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</si>
  <si>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</si>
  <si>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</si>
  <si>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</si>
  <si>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</si>
  <si>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</si>
  <si>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</si>
  <si>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</si>
  <si>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</si>
  <si>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</si>
  <si>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</si>
  <si>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</si>
  <si>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</si>
  <si>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</si>
  <si>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</si>
  <si>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</si>
  <si>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</si>
  <si>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</si>
  <si>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</si>
  <si>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</si>
  <si>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</si>
  <si>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</si>
  <si>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</si>
  <si>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</si>
  <si>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</si>
  <si>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</si>
  <si>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</si>
  <si>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</si>
  <si>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</si>
  <si>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</si>
  <si>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</si>
  <si>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</si>
  <si>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</si>
  <si>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</si>
  <si>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</si>
  <si>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</si>
  <si>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</si>
  <si>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</si>
  <si>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</si>
  <si>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</si>
  <si>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</si>
  <si>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</si>
  <si>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</si>
  <si>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</si>
  <si>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</si>
  <si>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</si>
  <si>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</si>
  <si>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</si>
  <si>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</si>
  <si>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</si>
  <si>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</si>
  <si>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</si>
  <si>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</si>
  <si>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</si>
  <si>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</si>
  <si>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</si>
  <si>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</si>
  <si>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</si>
  <si>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</si>
  <si>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</si>
  <si>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</si>
  <si>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</si>
  <si>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</si>
  <si>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</si>
  <si>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</si>
  <si>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</si>
  <si>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</si>
  <si>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</si>
  <si>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</si>
  <si>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</si>
  <si>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</si>
  <si>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</si>
  <si>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</si>
  <si>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</si>
  <si>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</si>
  <si>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</si>
  <si>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</si>
  <si>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</si>
  <si>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</si>
  <si>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</si>
  <si>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</si>
  <si>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</si>
  <si>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</si>
  <si>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</si>
  <si>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</si>
  <si>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</si>
  <si>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</si>
  <si>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</si>
  <si>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</si>
  <si>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</si>
  <si>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</si>
  <si>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</si>
  <si>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</si>
  <si>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</si>
  <si>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</si>
  <si>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</si>
  <si>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</si>
  <si>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</si>
  <si>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</si>
  <si>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</si>
  <si>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</si>
  <si>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</si>
  <si>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</si>
  <si>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</si>
  <si>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</si>
  <si>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</si>
  <si>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</si>
  <si>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</si>
  <si>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</si>
  <si>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</si>
  <si>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</si>
  <si>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</si>
  <si>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</si>
  <si>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</si>
  <si>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</si>
  <si>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</si>
  <si>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</si>
  <si>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</si>
  <si>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</si>
  <si>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</si>
  <si>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</si>
  <si>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</si>
  <si>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</si>
  <si>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</si>
  <si>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</si>
  <si>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</si>
  <si>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</si>
  <si>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</si>
  <si>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</si>
  <si>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</si>
  <si>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</si>
  <si>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</si>
  <si>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</si>
  <si>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</si>
  <si>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</si>
  <si>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</si>
  <si>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</si>
  <si>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</si>
  <si>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</si>
  <si>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</si>
  <si>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</si>
  <si>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</si>
  <si>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</si>
  <si>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</si>
  <si>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</si>
  <si>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</si>
  <si>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</si>
  <si>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</si>
  <si>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</si>
  <si>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</si>
  <si>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</si>
  <si>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</si>
  <si>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</si>
  <si>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</si>
  <si>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</si>
  <si>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</si>
  <si>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</si>
  <si>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</si>
  <si>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</si>
  <si>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</si>
  <si>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</si>
  <si>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</si>
  <si>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</si>
  <si>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</si>
  <si>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</si>
  <si>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</si>
  <si>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</si>
  <si>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</si>
  <si>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</si>
  <si>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</si>
  <si>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</si>
  <si>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</si>
  <si>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</si>
  <si>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</si>
  <si>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</si>
  <si>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</si>
  <si>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</si>
  <si>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</si>
  <si>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</si>
  <si>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</si>
  <si>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</si>
  <si>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</si>
  <si>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</si>
  <si>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</si>
  <si>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</si>
  <si>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</si>
  <si>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</si>
  <si>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</si>
  <si>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</si>
  <si>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</si>
  <si>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</si>
  <si>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</si>
  <si>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</si>
  <si>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</si>
  <si>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</si>
  <si>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</si>
  <si>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</si>
  <si>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</si>
  <si>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</si>
  <si>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</si>
  <si>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</si>
  <si>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</si>
  <si>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</si>
  <si>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</si>
  <si>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</si>
  <si>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</si>
  <si>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</si>
  <si>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</si>
  <si>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</si>
  <si>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</si>
  <si>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</si>
  <si>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</si>
  <si>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</si>
  <si>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</si>
  <si>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</si>
  <si>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</si>
  <si>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</si>
  <si>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</si>
  <si>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</si>
  <si>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</si>
  <si>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</si>
  <si>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</si>
  <si>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</si>
  <si>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</si>
  <si>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</si>
  <si>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</si>
  <si>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</si>
  <si>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</si>
  <si>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</si>
  <si>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</si>
  <si>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</si>
  <si>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</si>
  <si>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</si>
  <si>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</si>
  <si>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</si>
  <si>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</si>
  <si>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</si>
  <si>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</si>
  <si>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</si>
  <si>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</si>
  <si>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</si>
  <si>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</si>
  <si>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</si>
  <si>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</si>
  <si>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</si>
  <si>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</si>
  <si>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</si>
  <si>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</si>
  <si>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</si>
  <si>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</si>
  <si>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</si>
  <si>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</si>
  <si>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</si>
  <si>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</si>
  <si>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</si>
  <si>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</si>
  <si>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</si>
  <si>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</si>
  <si>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</si>
  <si>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</si>
  <si>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</si>
  <si>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</si>
  <si>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</si>
  <si>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</si>
  <si>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</si>
  <si>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</si>
  <si>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</si>
  <si>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</si>
  <si>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</si>
  <si>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</si>
  <si>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</si>
  <si>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</si>
  <si>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</si>
  <si>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</si>
  <si>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</si>
  <si>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</si>
  <si>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</si>
  <si>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</si>
  <si>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</si>
  <si>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</si>
  <si>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</si>
  <si>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</si>
  <si>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</si>
  <si>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</si>
  <si>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</si>
  <si>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</si>
  <si>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</si>
  <si>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</si>
  <si>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</si>
  <si>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</si>
  <si>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</si>
  <si>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</si>
  <si>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</si>
  <si>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</si>
  <si>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</si>
  <si>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</si>
  <si>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</si>
  <si>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</si>
  <si>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</si>
  <si>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</si>
  <si>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</si>
  <si>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</si>
  <si>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</si>
  <si>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</si>
  <si>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</si>
  <si>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</si>
  <si>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</si>
  <si>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</si>
  <si>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</si>
  <si>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</si>
  <si>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</si>
  <si>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</si>
  <si>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</si>
  <si>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</si>
  <si>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</si>
  <si>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</si>
  <si>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</si>
  <si>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</si>
  <si>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</si>
  <si>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</si>
  <si>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</si>
  <si>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</si>
  <si>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</si>
  <si>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</si>
  <si>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</si>
  <si>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</si>
  <si>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</si>
  <si>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</si>
  <si>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</si>
  <si>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</si>
  <si>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</si>
  <si>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</si>
  <si>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</si>
  <si>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</si>
  <si>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</si>
  <si>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</si>
  <si>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</si>
  <si>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</si>
  <si>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</si>
  <si>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</si>
  <si>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</si>
  <si>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</si>
  <si>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</si>
  <si>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</si>
  <si>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</si>
  <si>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</si>
  <si>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</si>
  <si>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</si>
  <si>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</si>
  <si>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</si>
  <si>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</si>
  <si>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</si>
  <si>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</si>
  <si>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</si>
  <si>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</si>
  <si>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</si>
  <si>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</si>
  <si>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</si>
  <si>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</si>
  <si>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</si>
  <si>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</si>
  <si>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</si>
  <si>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</si>
  <si>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</si>
  <si>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</si>
  <si>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</si>
  <si>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</si>
  <si>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</si>
  <si>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</si>
  <si>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</si>
  <si>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</si>
  <si>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</si>
  <si>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</si>
  <si>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</si>
  <si>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</si>
  <si>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</si>
  <si>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</si>
  <si>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</si>
  <si>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</si>
  <si>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</si>
  <si>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</si>
  <si>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</si>
  <si>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</si>
  <si>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</si>
  <si>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</si>
  <si>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</si>
  <si>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</si>
  <si>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</si>
  <si>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</si>
  <si>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</si>
  <si>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</si>
  <si>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</si>
  <si>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</si>
  <si>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</si>
  <si>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</si>
  <si>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</si>
  <si>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</si>
  <si>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</si>
  <si>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</si>
  <si>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</si>
  <si>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</si>
  <si>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</si>
  <si>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</si>
  <si>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</si>
  <si>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</si>
  <si>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</si>
  <si>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</si>
  <si>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</si>
  <si>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</si>
  <si>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</si>
  <si>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</si>
  <si>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</si>
  <si>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</si>
  <si>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</si>
  <si>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</si>
  <si>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</si>
  <si>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</si>
  <si>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</si>
  <si>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</si>
  <si>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</si>
  <si>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</si>
  <si>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</si>
  <si>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</si>
  <si>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</si>
  <si>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</si>
  <si>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</si>
  <si>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</si>
  <si>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</si>
  <si>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</si>
  <si>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</si>
  <si>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</si>
  <si>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</si>
  <si>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</si>
  <si>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</si>
  <si>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</si>
  <si>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</si>
  <si>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</si>
  <si>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</si>
  <si>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</si>
  <si>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</si>
  <si>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</si>
  <si>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</si>
  <si>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</si>
  <si>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</si>
  <si>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</si>
  <si>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</si>
  <si>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</si>
  <si>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</si>
  <si>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</si>
  <si>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</si>
  <si>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</si>
  <si>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</si>
  <si>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</si>
  <si>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</si>
  <si>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</si>
  <si>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</si>
  <si>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</si>
  <si>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</si>
  <si>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</si>
  <si>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</si>
  <si>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</si>
  <si>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</si>
  <si>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</si>
  <si>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</si>
  <si>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</si>
  <si>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</si>
  <si>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</si>
  <si>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</si>
  <si>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</si>
  <si>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</si>
  <si>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</si>
  <si>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</si>
  <si>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</si>
  <si>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</si>
  <si>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</si>
  <si>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</si>
  <si>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</si>
  <si>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</si>
  <si>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</si>
  <si>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</si>
  <si>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</si>
  <si>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</si>
  <si>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</si>
  <si>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</si>
  <si>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</si>
  <si>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</si>
  <si>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</si>
  <si>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</si>
  <si>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</si>
  <si>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</si>
  <si>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</si>
  <si>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</si>
  <si>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</si>
  <si>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</si>
  <si>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</si>
  <si>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</si>
  <si>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</si>
  <si>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</si>
  <si>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</si>
  <si>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</si>
  <si>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</si>
  <si>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</si>
  <si>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</si>
  <si>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</si>
  <si>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</si>
  <si>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</si>
  <si>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</si>
  <si>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</si>
  <si>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</si>
  <si>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</si>
  <si>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</si>
  <si>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</si>
  <si>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</si>
  <si>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</si>
  <si>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</si>
  <si>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</si>
  <si>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</si>
  <si>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</si>
  <si>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</si>
  <si>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</si>
  <si>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</si>
  <si>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</si>
  <si>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</si>
  <si>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</si>
  <si>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</si>
  <si>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</si>
  <si>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</si>
  <si>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</si>
  <si>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</si>
  <si>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</si>
  <si>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</si>
  <si>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</si>
  <si>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</si>
  <si>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</si>
  <si>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</si>
  <si>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</si>
  <si>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</si>
  <si>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</si>
  <si>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</si>
  <si>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</si>
  <si>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</si>
  <si>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</si>
  <si>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</si>
  <si>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</si>
  <si>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</si>
  <si>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</si>
  <si>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</si>
  <si>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</si>
  <si>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</si>
  <si>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</si>
  <si>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</si>
  <si>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</si>
  <si>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</si>
  <si>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</si>
  <si>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</si>
  <si>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</si>
  <si>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</si>
  <si>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</si>
  <si>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</si>
  <si>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</si>
  <si>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</si>
  <si>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</si>
  <si>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</si>
  <si>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</si>
  <si>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</si>
  <si>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</si>
  <si>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</si>
  <si>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</si>
  <si>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</si>
  <si>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</si>
  <si>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</si>
  <si>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</si>
  <si>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</si>
  <si>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</si>
  <si>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</si>
  <si>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</si>
  <si>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</si>
  <si>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</si>
  <si>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</si>
  <si>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</si>
  <si>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</si>
  <si>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</si>
  <si>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</si>
  <si>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</si>
  <si>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</si>
  <si>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</si>
  <si>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</si>
  <si>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</si>
  <si>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</si>
  <si>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</si>
  <si>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</si>
  <si>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</si>
  <si>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</si>
  <si>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</si>
  <si>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</si>
  <si>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</si>
  <si>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</si>
  <si>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</si>
  <si>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</si>
  <si>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</si>
  <si>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</si>
  <si>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</si>
  <si>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</si>
  <si>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</si>
  <si>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</si>
  <si>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</si>
  <si>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</si>
  <si>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</si>
  <si>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</si>
  <si>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</si>
  <si>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</si>
  <si>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</si>
  <si>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</si>
  <si>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</si>
  <si>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</si>
  <si>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</si>
  <si>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</si>
  <si>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</si>
  <si>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</si>
  <si>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</si>
  <si>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</si>
  <si>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</si>
  <si>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</si>
  <si>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</si>
  <si>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</si>
  <si>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</si>
  <si>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</si>
  <si>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</si>
  <si>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</si>
  <si>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</si>
  <si>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</si>
  <si>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</si>
  <si>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</si>
  <si>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</si>
  <si>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</si>
  <si>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</si>
  <si>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</si>
  <si>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</si>
  <si>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</si>
  <si>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</si>
  <si>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</si>
  <si>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</si>
  <si>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</si>
  <si>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</si>
  <si>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</si>
  <si>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</si>
  <si>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</si>
  <si>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</si>
  <si>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</si>
  <si>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</si>
  <si>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</si>
  <si>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</si>
  <si>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</si>
  <si>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</si>
  <si>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</si>
  <si>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</si>
  <si>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</si>
  <si>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</si>
  <si>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</si>
  <si>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</si>
  <si>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</si>
  <si>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</si>
  <si>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</si>
  <si>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</si>
  <si>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</si>
  <si>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</si>
  <si>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</si>
  <si>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</si>
  <si>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</si>
  <si>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</si>
  <si>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</si>
  <si>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</si>
  <si>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</si>
  <si>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</si>
  <si>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</si>
  <si>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</si>
  <si>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</si>
  <si>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</si>
  <si>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</si>
  <si>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</si>
  <si>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</si>
  <si>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</si>
  <si>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</si>
  <si>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</si>
  <si>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</si>
  <si>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</si>
  <si>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</si>
  <si>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</si>
  <si>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</si>
  <si>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</si>
  <si>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</si>
  <si>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</si>
  <si>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</si>
  <si>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</si>
  <si>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</si>
  <si>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</si>
  <si>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</si>
  <si>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</si>
  <si>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</si>
  <si>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</si>
  <si>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</si>
  <si>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</si>
  <si>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</si>
  <si>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</si>
  <si>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</si>
  <si>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</si>
  <si>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</si>
  <si>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</si>
  <si>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</si>
  <si>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</si>
  <si>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</si>
  <si>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</si>
  <si>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</si>
  <si>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</si>
  <si>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</si>
  <si>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</si>
  <si>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</si>
  <si>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</si>
  <si>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</si>
  <si>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</si>
  <si>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</si>
  <si>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</si>
  <si>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</si>
  <si>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</si>
  <si>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</si>
  <si>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</si>
  <si>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</si>
  <si>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</si>
  <si>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</si>
  <si>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</si>
  <si>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</si>
  <si>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</si>
  <si>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</si>
  <si>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</si>
  <si>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</si>
  <si>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</si>
  <si>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</si>
  <si>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</si>
  <si>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</si>
  <si>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</si>
  <si>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</si>
  <si>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</si>
  <si>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</si>
  <si>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</si>
  <si>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</si>
  <si>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</si>
  <si>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</si>
  <si>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</si>
  <si>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</si>
  <si>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</si>
  <si>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</si>
  <si>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</si>
  <si>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</si>
  <si>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</si>
  <si>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</si>
  <si>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</si>
  <si>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</si>
  <si>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</si>
  <si>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</si>
  <si>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</si>
  <si>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</si>
  <si>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</si>
  <si>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</si>
  <si>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</si>
  <si>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</si>
  <si>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</si>
  <si>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</si>
  <si>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</si>
  <si>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</si>
  <si>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</si>
  <si>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</si>
  <si>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</si>
  <si>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</si>
  <si>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</si>
  <si>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</si>
  <si>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</si>
  <si>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</si>
  <si>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</si>
  <si>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</si>
  <si>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</si>
  <si>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</si>
  <si>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</si>
  <si>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</si>
  <si>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</si>
  <si>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</si>
  <si>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</si>
  <si>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</si>
  <si>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</si>
  <si>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</si>
  <si>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</si>
  <si>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</si>
  <si>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</si>
  <si>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</si>
  <si>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</si>
  <si>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</si>
  <si>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</si>
  <si>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</si>
  <si>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</si>
  <si>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</si>
  <si>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</si>
  <si>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</si>
  <si>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</si>
  <si>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</si>
  <si>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</si>
  <si>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</si>
  <si>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</si>
  <si>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</si>
  <si>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</si>
  <si>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</si>
  <si>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</si>
  <si>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</si>
  <si>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</si>
  <si>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</si>
  <si>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</si>
  <si>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</si>
  <si>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</si>
  <si>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</si>
  <si>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</si>
  <si>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</si>
  <si>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</si>
  <si>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</si>
  <si>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</si>
  <si>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</si>
  <si>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</si>
  <si>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</si>
  <si>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</si>
  <si>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</si>
  <si>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</si>
  <si>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</si>
  <si>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</si>
  <si>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</si>
  <si>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</si>
  <si>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</si>
  <si>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</si>
  <si>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</si>
  <si>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</si>
  <si>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</si>
  <si>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</si>
  <si>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</si>
  <si>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</si>
  <si>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</si>
  <si>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</si>
  <si>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</si>
  <si>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</si>
  <si>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</si>
  <si>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</si>
  <si>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</si>
  <si>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</si>
  <si>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</si>
  <si>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</si>
  <si>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</si>
  <si>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</si>
  <si>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</si>
  <si>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</si>
  <si>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</si>
  <si>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</si>
  <si>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</si>
  <si>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</si>
  <si>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</si>
  <si>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</si>
  <si>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</si>
  <si>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</si>
  <si>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</si>
  <si>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</si>
  <si>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</si>
  <si>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</si>
  <si>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</si>
  <si>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</si>
  <si>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</si>
  <si>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</si>
  <si>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</si>
  <si>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</si>
  <si>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</si>
  <si>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</si>
  <si>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</si>
  <si>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</si>
  <si>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</si>
  <si>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</si>
  <si>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</si>
  <si>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</si>
  <si>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</si>
  <si>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</si>
  <si>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</si>
  <si>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</si>
  <si>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</si>
  <si>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</si>
  <si>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</si>
  <si>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</si>
  <si>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</si>
  <si>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</si>
  <si>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</si>
  <si>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</si>
  <si>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</si>
  <si>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</si>
  <si>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</si>
  <si>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</si>
  <si>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</si>
  <si>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</si>
  <si>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</si>
  <si>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</si>
  <si>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</si>
  <si>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</si>
  <si>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</si>
  <si>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</si>
  <si>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</si>
  <si>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</si>
  <si>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</si>
  <si>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</si>
  <si>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</si>
  <si>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</si>
  <si>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</si>
  <si>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</si>
  <si>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</si>
  <si>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</si>
  <si>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</si>
  <si>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</si>
  <si>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</si>
  <si>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</si>
  <si>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</si>
  <si>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</si>
  <si>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</si>
  <si>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</si>
  <si>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</si>
  <si>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</si>
  <si>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</si>
  <si>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</si>
  <si>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</si>
  <si>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</si>
  <si>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</si>
  <si>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</si>
  <si>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</si>
  <si>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</si>
  <si>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</si>
  <si>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</si>
  <si>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</si>
  <si>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</si>
  <si>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</si>
  <si>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</si>
  <si>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</si>
  <si>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</si>
  <si>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</si>
  <si>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</si>
  <si>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</si>
  <si>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</si>
  <si>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</si>
  <si>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</si>
  <si>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</si>
  <si>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</si>
  <si>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</si>
  <si>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</si>
  <si>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</si>
  <si>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</si>
  <si>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</si>
  <si>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</si>
  <si>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</si>
  <si>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</si>
  <si>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</si>
  <si>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</si>
  <si>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</si>
  <si>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</si>
  <si>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</si>
  <si>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</si>
  <si>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</si>
  <si>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</si>
  <si>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</si>
  <si>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</si>
  <si>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</si>
  <si>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</si>
  <si>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</si>
  <si>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</si>
  <si>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</si>
  <si>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</si>
  <si>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</si>
  <si>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</si>
  <si>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</si>
  <si>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</si>
  <si>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</si>
  <si>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</si>
  <si>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</si>
  <si>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</si>
  <si>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</si>
  <si>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</si>
  <si>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</si>
  <si>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</si>
  <si>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</si>
  <si>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</si>
  <si>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</si>
  <si>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</si>
  <si>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</si>
  <si>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</si>
  <si>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</si>
  <si>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</si>
  <si>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</si>
  <si>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</si>
  <si>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</si>
  <si>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</si>
  <si>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</si>
  <si>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</si>
  <si>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</si>
  <si>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</si>
  <si>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</si>
  <si>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</si>
  <si>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</si>
  <si>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</si>
  <si>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</si>
  <si>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</si>
  <si>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</si>
  <si>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</si>
  <si>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</si>
  <si>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</si>
  <si>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</si>
  <si>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</si>
  <si>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</si>
  <si>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</si>
  <si>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</si>
  <si>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</si>
  <si>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</si>
  <si>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</si>
  <si>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</si>
  <si>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</si>
  <si>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</si>
  <si>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</si>
  <si>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</si>
  <si>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</si>
  <si>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</si>
  <si>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</si>
  <si>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</si>
  <si>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</si>
  <si>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</si>
  <si>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</si>
  <si>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</si>
  <si>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</si>
  <si>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</si>
  <si>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</si>
  <si>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</si>
  <si>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</si>
  <si>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</si>
  <si>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</si>
  <si>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</si>
  <si>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</si>
  <si>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</si>
  <si>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</si>
  <si>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</si>
  <si>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</si>
  <si>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</si>
  <si>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</si>
  <si>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</si>
  <si>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</si>
  <si>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</si>
  <si>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</si>
  <si>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</si>
  <si>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</si>
  <si>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</si>
  <si>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</si>
  <si>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</si>
  <si>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</si>
  <si>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</si>
  <si>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</si>
  <si>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</si>
  <si>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</si>
  <si>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</si>
  <si>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</si>
  <si>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</si>
  <si>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</si>
  <si>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</si>
  <si>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</si>
  <si>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</si>
  <si>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</si>
  <si>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</si>
  <si>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</si>
  <si>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</si>
  <si>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</si>
  <si>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</si>
  <si>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</si>
  <si>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</si>
  <si>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</si>
  <si>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</si>
  <si>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</si>
  <si>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</si>
  <si>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</si>
  <si>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</si>
  <si>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</si>
  <si>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</si>
  <si>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</si>
  <si>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</si>
  <si>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</si>
  <si>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</si>
  <si>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</si>
  <si>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</si>
  <si>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</si>
  <si>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</si>
  <si>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</si>
  <si>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</si>
  <si>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</si>
  <si>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</si>
  <si>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</si>
  <si>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</si>
  <si>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</si>
  <si>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</si>
  <si>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</si>
  <si>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</si>
  <si>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</si>
  <si>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</si>
  <si>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</si>
  <si>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</si>
  <si>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</si>
  <si>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</si>
  <si>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</si>
  <si>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</si>
  <si>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</si>
  <si>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</si>
  <si>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</si>
  <si>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</si>
  <si>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</si>
  <si>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</si>
  <si>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</si>
  <si>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</si>
  <si>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</si>
  <si>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</si>
  <si>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</si>
  <si>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</si>
  <si>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</si>
  <si>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</si>
  <si>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</si>
  <si>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</si>
  <si>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</si>
  <si>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</si>
  <si>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</si>
  <si>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</si>
  <si>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</si>
  <si>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</si>
  <si>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</si>
  <si>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</si>
  <si>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</si>
  <si>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</si>
  <si>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</si>
  <si>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</si>
  <si>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</si>
  <si>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</si>
  <si>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</si>
  <si>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</si>
  <si>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</si>
  <si>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</si>
  <si>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</si>
  <si>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</si>
  <si>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</si>
  <si>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</si>
  <si>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</si>
  <si>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</si>
  <si>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</si>
  <si>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</si>
  <si>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</si>
  <si>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</si>
  <si>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</si>
  <si>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</si>
  <si>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</si>
  <si>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</si>
  <si>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</si>
  <si>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</si>
  <si>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</si>
  <si>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</si>
  <si>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</si>
  <si>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</si>
  <si>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</si>
  <si>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</si>
  <si>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</si>
  <si>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</si>
  <si>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</si>
  <si>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</si>
  <si>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</si>
  <si>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</si>
  <si>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</si>
  <si>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</si>
  <si>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</si>
  <si>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</si>
  <si>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</si>
  <si>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</si>
  <si>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</si>
  <si>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</si>
  <si>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</si>
  <si>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</si>
  <si>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</si>
  <si>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</si>
  <si>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</si>
  <si>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</si>
  <si>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</si>
  <si>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</si>
  <si>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</si>
  <si>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</si>
  <si>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</si>
  <si>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</si>
  <si>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</si>
  <si>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</si>
  <si>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</si>
  <si>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</si>
  <si>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</si>
  <si>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</si>
  <si>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</si>
  <si>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</si>
  <si>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</si>
  <si>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</si>
  <si>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</si>
  <si>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</si>
  <si>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</si>
  <si>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</si>
  <si>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</si>
  <si>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</si>
  <si>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</si>
  <si>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</si>
  <si>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</si>
  <si>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</si>
  <si>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</si>
  <si>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</si>
  <si>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</si>
  <si>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</si>
  <si>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</si>
  <si>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</si>
  <si>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</si>
  <si>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</si>
  <si>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</si>
  <si>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</si>
  <si>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</si>
  <si>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</si>
  <si>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</si>
  <si>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</si>
  <si>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</si>
  <si>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</si>
  <si>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</si>
  <si>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</si>
  <si>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</si>
  <si>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</si>
  <si>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</si>
  <si>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</si>
  <si>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</si>
  <si>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</si>
  <si>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</si>
  <si>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</si>
  <si>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</si>
  <si>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</si>
  <si>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</si>
  <si>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</si>
  <si>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</si>
  <si>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</si>
  <si>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</si>
  <si>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</si>
  <si>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</si>
  <si>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</si>
  <si>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</si>
  <si>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</si>
  <si>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</si>
  <si>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</si>
  <si>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</si>
  <si>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</si>
  <si>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</si>
  <si>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</si>
  <si>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</si>
  <si>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</si>
  <si>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</si>
  <si>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</si>
  <si>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</si>
  <si>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</si>
  <si>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</si>
  <si>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</si>
  <si>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</si>
  <si>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</si>
  <si>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</si>
  <si>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</si>
  <si>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</si>
  <si>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</si>
  <si>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</si>
  <si>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</si>
  <si>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</si>
  <si>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</si>
  <si>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</si>
  <si>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</si>
  <si>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</si>
  <si>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</si>
  <si>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</si>
  <si>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</si>
  <si>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</si>
  <si>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</si>
  <si>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</si>
  <si>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</si>
  <si>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</si>
  <si>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</si>
  <si>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</si>
  <si>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</si>
  <si>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</si>
  <si>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</si>
  <si>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</si>
  <si>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</si>
  <si>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</si>
  <si>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</si>
  <si>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</si>
  <si>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</si>
  <si>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</si>
  <si>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</si>
  <si>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</si>
  <si>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</si>
  <si>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</si>
  <si>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</si>
  <si>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</si>
  <si>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</si>
  <si>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</si>
  <si>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</si>
  <si>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</si>
  <si>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</si>
  <si>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</si>
  <si>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</si>
  <si>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</si>
  <si>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</si>
  <si>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</si>
  <si>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</si>
  <si>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</si>
  <si>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</si>
  <si>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</si>
  <si>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</si>
  <si>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</si>
  <si>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</si>
  <si>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</si>
  <si>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</si>
  <si>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</si>
  <si>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</si>
  <si>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</si>
  <si>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</si>
  <si>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</si>
  <si>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</si>
  <si>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</si>
  <si>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</si>
  <si>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</si>
  <si>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</si>
  <si>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</si>
  <si>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</si>
  <si>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</si>
  <si>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</si>
  <si>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</si>
  <si>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</si>
  <si>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</si>
  <si>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</si>
  <si>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</si>
  <si>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</si>
  <si>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</si>
  <si>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</si>
  <si>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</si>
  <si>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</si>
  <si>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</si>
  <si>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</si>
  <si>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</si>
  <si>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</si>
  <si>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</si>
  <si>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</si>
  <si>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</si>
  <si>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</si>
  <si>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</si>
  <si>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</si>
  <si>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</si>
  <si>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</si>
  <si>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</si>
  <si>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</si>
  <si>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</si>
  <si>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</si>
  <si>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</si>
  <si>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</si>
  <si>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</si>
  <si>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</si>
  <si>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</si>
  <si>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</si>
  <si>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</si>
  <si>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</si>
  <si>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</si>
  <si>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</si>
  <si>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</si>
  <si>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</si>
  <si>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</si>
  <si>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</si>
  <si>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</si>
  <si>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</si>
  <si>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</si>
  <si>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</si>
  <si>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</si>
  <si>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</si>
  <si>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</si>
  <si>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</si>
  <si>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</si>
  <si>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</si>
  <si>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</si>
  <si>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</si>
  <si>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</si>
  <si>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</si>
  <si>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</si>
  <si>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</si>
  <si>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</si>
  <si>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</si>
  <si>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</si>
  <si>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</si>
  <si>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</si>
  <si>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</si>
  <si>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</si>
  <si>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</si>
  <si>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</si>
  <si>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</si>
  <si>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</si>
  <si>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</si>
  <si>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</si>
  <si>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</si>
  <si>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</si>
  <si>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</si>
  <si>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</si>
  <si>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</si>
  <si>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</si>
  <si>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</si>
  <si>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</si>
  <si>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</si>
  <si>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</si>
  <si>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</si>
  <si>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</si>
  <si>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</si>
  <si>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</si>
  <si>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</si>
  <si>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</si>
  <si>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</si>
  <si>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</si>
  <si>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</si>
  <si>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</si>
  <si>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</si>
  <si>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</si>
  <si>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</si>
  <si>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</si>
  <si>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</si>
  <si>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</si>
  <si>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</si>
  <si>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</si>
  <si>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</si>
  <si>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</si>
  <si>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</si>
  <si>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</si>
  <si>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</si>
  <si>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</si>
  <si>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</si>
  <si>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</si>
  <si>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</si>
  <si>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</si>
  <si>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</si>
  <si>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</si>
  <si>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</si>
  <si>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</si>
  <si>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</si>
  <si>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</si>
  <si>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</si>
  <si>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</si>
  <si>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</si>
  <si>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</si>
  <si>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</si>
  <si>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</si>
  <si>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</si>
  <si>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</si>
  <si>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</si>
  <si>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</si>
  <si>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</si>
  <si>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</si>
  <si>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</si>
  <si>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</si>
  <si>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</si>
  <si>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</si>
  <si>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</si>
  <si>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</si>
  <si>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</si>
  <si>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</si>
  <si>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</si>
  <si>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</si>
  <si>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</si>
  <si>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</si>
  <si>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</si>
  <si>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</si>
  <si>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</si>
  <si>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</si>
  <si>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</si>
  <si>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</si>
  <si>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</si>
  <si>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</si>
  <si>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</si>
  <si>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</si>
  <si>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</si>
  <si>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</si>
  <si>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</si>
  <si>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</si>
  <si>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</si>
  <si>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</si>
  <si>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</si>
  <si>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</si>
  <si>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</si>
  <si>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</si>
  <si>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</si>
  <si>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</si>
  <si>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</si>
  <si>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</si>
  <si>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</si>
  <si>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</si>
  <si>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</si>
  <si>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</si>
  <si>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</si>
  <si>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</si>
  <si>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</si>
  <si>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</si>
  <si>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</si>
  <si>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</si>
  <si>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</si>
  <si>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</si>
  <si>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</si>
  <si>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</si>
  <si>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</si>
  <si>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</si>
  <si>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</si>
  <si>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</si>
  <si>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</si>
  <si>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</si>
  <si>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</si>
  <si>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</si>
  <si>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</si>
  <si>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</si>
  <si>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</si>
  <si>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</si>
  <si>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</si>
  <si>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</si>
  <si>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</si>
  <si>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</si>
  <si>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</si>
  <si>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</si>
  <si>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</si>
  <si>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</si>
  <si>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</si>
  <si>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</si>
  <si>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</si>
  <si>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</si>
  <si>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</si>
  <si>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</si>
  <si>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</si>
  <si>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</si>
  <si>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</si>
  <si>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</si>
  <si>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</si>
  <si>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</si>
  <si>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</si>
  <si>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</si>
  <si>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</si>
  <si>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</si>
  <si>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</si>
  <si>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</si>
  <si>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</si>
  <si>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</si>
  <si>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</si>
  <si>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</si>
  <si>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</si>
  <si>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</si>
  <si>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</si>
  <si>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</si>
  <si>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</si>
  <si>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</si>
  <si>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</si>
  <si>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</si>
  <si>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</si>
  <si>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</si>
  <si>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</si>
  <si>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</si>
  <si>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</si>
  <si>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</si>
  <si>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</si>
  <si>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</si>
  <si>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</si>
  <si>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</si>
  <si>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</si>
  <si>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</si>
  <si>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</si>
  <si>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</si>
  <si>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</si>
  <si>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</si>
  <si>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</si>
  <si>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</si>
  <si>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</si>
  <si>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</si>
  <si>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</si>
  <si>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</si>
  <si>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</si>
  <si>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</si>
  <si>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</si>
  <si>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</si>
  <si>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</si>
  <si>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</si>
  <si>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</si>
  <si>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</si>
  <si>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</si>
  <si>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</si>
  <si>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</si>
  <si>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</si>
  <si>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</si>
  <si>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</si>
  <si>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</si>
  <si>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</si>
  <si>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</si>
  <si>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</si>
  <si>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</si>
  <si>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</si>
  <si>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</si>
  <si>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</si>
  <si>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</si>
  <si>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</si>
  <si>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</si>
  <si>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</si>
  <si>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</si>
  <si>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</si>
  <si>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</si>
  <si>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</si>
  <si>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</si>
  <si>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</si>
  <si>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</si>
  <si>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</si>
  <si>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</si>
  <si>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</si>
  <si>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</si>
  <si>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</si>
  <si>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</si>
  <si>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</si>
  <si>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</si>
  <si>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</si>
  <si>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</si>
  <si>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</si>
  <si>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</si>
  <si>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</si>
  <si>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</si>
  <si>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</si>
  <si>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</si>
  <si>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</si>
  <si>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</si>
  <si>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</si>
  <si>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</si>
  <si>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</si>
  <si>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</si>
  <si>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</si>
  <si>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</si>
  <si>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</si>
  <si>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</si>
  <si>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</si>
  <si>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</si>
  <si>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</si>
  <si>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</si>
  <si>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</si>
  <si>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</si>
  <si>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</si>
  <si>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</si>
  <si>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</si>
  <si>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</si>
  <si>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</si>
  <si>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</si>
  <si>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</si>
  <si>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</si>
  <si>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</si>
  <si>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</si>
  <si>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</si>
  <si>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</si>
  <si>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</si>
  <si>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</si>
  <si>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</si>
  <si>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</si>
  <si>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</si>
  <si>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</si>
  <si>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</si>
  <si>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</si>
  <si>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</si>
  <si>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</si>
  <si>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</si>
  <si>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</si>
  <si>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</si>
  <si>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</si>
  <si>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</si>
  <si>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</si>
  <si>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</si>
  <si>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</si>
  <si>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</si>
  <si>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</si>
  <si>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</si>
  <si>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</si>
  <si>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</si>
  <si>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</si>
  <si>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</si>
  <si>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</si>
  <si>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</si>
  <si>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</si>
  <si>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</si>
  <si>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</si>
  <si>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</si>
  <si>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</si>
  <si>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</si>
  <si>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</si>
  <si>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</si>
  <si>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</si>
  <si>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</si>
  <si>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</si>
  <si>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</si>
  <si>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</si>
  <si>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</si>
  <si>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</si>
  <si>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</si>
  <si>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</si>
  <si>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</si>
  <si>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</si>
  <si>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</si>
  <si>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</si>
  <si>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</si>
  <si>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</si>
  <si>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</si>
  <si>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</si>
  <si>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</si>
  <si>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</si>
  <si>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</si>
  <si>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</si>
  <si>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</si>
  <si>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</si>
  <si>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</si>
  <si>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</si>
  <si>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</si>
  <si>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</si>
  <si>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</si>
  <si>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</si>
  <si>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</si>
  <si>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</si>
  <si>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</si>
  <si>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</si>
  <si>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</si>
  <si>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</si>
  <si>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</si>
  <si>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</si>
  <si>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</si>
  <si>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</si>
  <si>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</si>
  <si>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</si>
  <si>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</si>
  <si>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</si>
  <si>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</si>
  <si>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</si>
  <si>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</si>
  <si>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</si>
  <si>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</si>
  <si>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</si>
  <si>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</si>
  <si>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</si>
  <si>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</si>
  <si>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</si>
  <si>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</si>
  <si>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</si>
  <si>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</si>
  <si>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</si>
  <si>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</si>
  <si>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</si>
  <si>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</si>
  <si>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</si>
  <si>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</si>
  <si>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</si>
  <si>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</si>
  <si>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</si>
  <si>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</si>
  <si>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</si>
  <si>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</si>
  <si>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</si>
  <si>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</si>
  <si>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</si>
  <si>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</si>
  <si>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</si>
  <si>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</si>
  <si>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</si>
  <si>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</si>
  <si>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</si>
  <si>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</si>
  <si>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</si>
  <si>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</si>
  <si>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</si>
  <si>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</si>
  <si>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</si>
  <si>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</si>
  <si>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</si>
  <si>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</si>
  <si>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</si>
  <si>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</si>
  <si>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</si>
  <si>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</si>
  <si>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</si>
  <si>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</si>
  <si>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</si>
  <si>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</si>
  <si>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</si>
  <si>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</si>
  <si>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</si>
  <si>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</si>
  <si>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</si>
  <si>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</si>
  <si>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</si>
  <si>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</si>
  <si>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</si>
  <si>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</si>
  <si>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</si>
  <si>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</si>
  <si>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</si>
  <si>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</si>
  <si>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</si>
  <si>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</si>
  <si>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</si>
  <si>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</si>
  <si>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</si>
  <si>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</si>
  <si>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</si>
  <si>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</si>
  <si>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</si>
  <si>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</si>
  <si>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</si>
  <si>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</si>
  <si>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</si>
  <si>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</si>
  <si>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</si>
  <si>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</si>
  <si>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</si>
  <si>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</si>
  <si>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</si>
  <si>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</si>
  <si>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</si>
  <si>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</si>
  <si>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</si>
  <si>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</si>
  <si>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</si>
  <si>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</si>
  <si>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</si>
  <si>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</si>
  <si>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</si>
  <si>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</si>
  <si>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</si>
  <si>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</si>
  <si>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</si>
  <si>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</si>
  <si>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</si>
  <si>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</si>
  <si>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</si>
  <si>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</si>
  <si>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</si>
  <si>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</si>
  <si>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</si>
  <si>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</si>
  <si>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</si>
  <si>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</si>
  <si>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</si>
  <si>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</si>
  <si>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</si>
  <si>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</si>
  <si>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</si>
  <si>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</si>
  <si>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</si>
  <si>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</si>
  <si>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</si>
  <si>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</si>
  <si>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</si>
  <si>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</si>
  <si>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</si>
  <si>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</si>
  <si>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</si>
  <si>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</si>
  <si>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</si>
  <si>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</si>
  <si>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</si>
  <si>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</si>
  <si>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</si>
  <si>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</si>
  <si>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</si>
  <si>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</si>
  <si>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</si>
  <si>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</si>
  <si>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</si>
  <si>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</si>
  <si>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</si>
  <si>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</si>
  <si>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</si>
  <si>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</si>
  <si>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</si>
  <si>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</si>
  <si>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</si>
  <si>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</si>
  <si>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</si>
  <si>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</si>
  <si>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</si>
  <si>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</si>
  <si>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</si>
  <si>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</si>
  <si>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</si>
  <si>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</si>
  <si>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</si>
  <si>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</si>
  <si>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</si>
  <si>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</si>
  <si>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</si>
  <si>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</si>
  <si>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</si>
  <si>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</si>
  <si>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</si>
  <si>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</si>
  <si>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</si>
  <si>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</si>
  <si>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</si>
  <si>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</si>
  <si>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</si>
  <si>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</si>
  <si>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</si>
  <si>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</si>
  <si>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</si>
  <si>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</si>
  <si>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</si>
  <si>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</si>
  <si>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</si>
  <si>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</si>
  <si>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</si>
  <si>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</si>
  <si>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</si>
  <si>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</si>
  <si>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</si>
  <si>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</si>
  <si>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</si>
  <si>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</si>
  <si>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</si>
  <si>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</si>
  <si>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</si>
  <si>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</si>
  <si>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</si>
  <si>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</si>
  <si>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</si>
  <si>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</si>
  <si>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</si>
  <si>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</si>
  <si>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</si>
  <si>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</si>
  <si>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</si>
  <si>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</si>
  <si>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</si>
  <si>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</si>
  <si>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</si>
  <si>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</si>
  <si>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</si>
  <si>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</si>
  <si>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</si>
  <si>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</si>
  <si>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</si>
  <si>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</si>
  <si>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</si>
  <si>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</si>
  <si>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</si>
  <si>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</si>
  <si>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</si>
  <si>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</si>
  <si>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</si>
  <si>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</si>
  <si>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</si>
  <si>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</si>
  <si>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</si>
  <si>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</si>
  <si>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</si>
  <si>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</si>
  <si>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</si>
  <si>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</si>
  <si>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</si>
  <si>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</si>
  <si>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</si>
  <si>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</si>
  <si>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</si>
  <si>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</si>
  <si>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</si>
  <si>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</si>
  <si>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</si>
  <si>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</si>
  <si>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</si>
  <si>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</si>
  <si>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</si>
  <si>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</si>
  <si>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</si>
  <si>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</si>
  <si>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</si>
  <si>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</si>
  <si>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</si>
  <si>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</si>
  <si>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</si>
  <si>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</si>
  <si>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</si>
  <si>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</si>
  <si>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</si>
  <si>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</si>
  <si>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</si>
  <si>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</si>
  <si>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</si>
  <si>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</si>
  <si>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</si>
  <si>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</si>
  <si>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</si>
  <si>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</si>
  <si>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</si>
  <si>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</si>
  <si>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</si>
  <si>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</si>
  <si>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</si>
  <si>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</si>
  <si>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</si>
  <si>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</si>
  <si>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</si>
  <si>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</si>
  <si>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</si>
  <si>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</si>
  <si>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</si>
  <si>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</si>
  <si>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</si>
  <si>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</si>
  <si>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</si>
  <si>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</si>
  <si>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</si>
  <si>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</si>
  <si>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</si>
  <si>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</si>
  <si>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</si>
  <si>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</si>
  <si>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</si>
  <si>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</si>
  <si>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</si>
  <si>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</si>
  <si>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</si>
  <si>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</si>
  <si>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</si>
  <si>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</si>
  <si>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</si>
  <si>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</si>
  <si>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</si>
  <si>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</si>
  <si>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</si>
  <si>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</si>
  <si>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</si>
  <si>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</si>
  <si>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</si>
  <si>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</si>
  <si>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</si>
  <si>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</si>
  <si>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</si>
  <si>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</si>
  <si>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</si>
  <si>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</si>
  <si>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</si>
  <si>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</si>
  <si>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</si>
  <si>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</si>
  <si>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</si>
  <si>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</si>
  <si>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</si>
  <si>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</si>
  <si>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</si>
  <si>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</si>
  <si>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</si>
  <si>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</si>
  <si>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</si>
  <si>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</si>
  <si>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</si>
  <si>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</si>
  <si>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</si>
  <si>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</si>
  <si>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</si>
  <si>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</si>
  <si>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</si>
  <si>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</si>
  <si>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</si>
  <si>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</si>
  <si>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</si>
  <si>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</si>
  <si>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</si>
  <si>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</si>
  <si>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</si>
  <si>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</si>
  <si>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</si>
  <si>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</si>
  <si>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</si>
  <si>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</si>
  <si>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</si>
  <si>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</si>
  <si>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</si>
  <si>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</si>
  <si>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</si>
  <si>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</si>
  <si>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</si>
  <si>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</si>
  <si>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</si>
  <si>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</si>
  <si>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</si>
  <si>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</si>
  <si>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</si>
  <si>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</si>
  <si>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</si>
  <si>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</si>
  <si>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</si>
  <si>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</si>
  <si>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</si>
  <si>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</si>
  <si>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</si>
  <si>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</si>
  <si>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</si>
  <si>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</si>
  <si>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</si>
  <si>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</si>
  <si>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</si>
  <si>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</si>
  <si>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</si>
  <si>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</si>
  <si>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</si>
  <si>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</si>
  <si>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</si>
  <si>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</si>
  <si>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</si>
  <si>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</si>
  <si>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</si>
  <si>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</si>
  <si>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</si>
  <si>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</si>
  <si>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</si>
  <si>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</si>
  <si>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</si>
  <si>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</si>
  <si>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</si>
  <si>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</si>
  <si>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</si>
  <si>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</si>
  <si>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</si>
  <si>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</si>
  <si>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</si>
  <si>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</si>
  <si>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</si>
  <si>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</si>
  <si>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</si>
  <si>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</si>
  <si>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</si>
  <si>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</si>
  <si>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</si>
  <si>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</si>
  <si>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</si>
  <si>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</si>
  <si>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</si>
  <si>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</si>
  <si>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</si>
  <si>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</si>
  <si>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</si>
  <si>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</si>
  <si>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</si>
  <si>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</si>
  <si>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</si>
  <si>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</si>
  <si>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</si>
  <si>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</si>
  <si>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</si>
  <si>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</si>
  <si>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</si>
  <si>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</si>
  <si>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</si>
  <si>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</si>
  <si>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</si>
  <si>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</si>
  <si>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</si>
  <si>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</si>
  <si>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</si>
  <si>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</si>
  <si>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</si>
  <si>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</si>
  <si>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</si>
  <si>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</si>
  <si>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</si>
  <si>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</si>
  <si>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</si>
  <si>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</si>
  <si>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</si>
  <si>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</si>
  <si>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</si>
  <si>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</si>
  <si>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</si>
  <si>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</si>
  <si>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</si>
  <si>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</si>
  <si>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</si>
  <si>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</si>
  <si>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</si>
  <si>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</si>
  <si>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</si>
  <si>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</si>
  <si>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</si>
  <si>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</si>
  <si>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</si>
  <si>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</si>
  <si>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</si>
  <si>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</si>
  <si>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</si>
  <si>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</si>
  <si>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</si>
  <si>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</si>
  <si>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</si>
  <si>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</si>
  <si>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</si>
  <si>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</si>
  <si>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</si>
  <si>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</si>
  <si>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</si>
  <si>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</si>
  <si>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</si>
  <si>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</si>
  <si>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</si>
  <si>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</si>
  <si>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</si>
  <si>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</si>
  <si>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</si>
  <si>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</si>
  <si>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</si>
  <si>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</si>
  <si>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</si>
  <si>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</si>
  <si>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</si>
  <si>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</si>
  <si>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</si>
  <si>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</si>
  <si>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</si>
  <si>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</si>
  <si>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</si>
  <si>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</si>
  <si>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</si>
  <si>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</si>
  <si>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</si>
  <si>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</si>
  <si>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</si>
  <si>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</si>
  <si>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</si>
  <si>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</si>
  <si>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</si>
  <si>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</si>
  <si>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</si>
  <si>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</si>
  <si>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</si>
  <si>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</si>
  <si>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</si>
  <si>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</si>
  <si>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</si>
  <si>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</si>
  <si>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</si>
  <si>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</si>
  <si>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</si>
  <si>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</si>
  <si>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</si>
  <si>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</si>
  <si>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</si>
  <si>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</si>
  <si>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</si>
  <si>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</si>
  <si>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</si>
  <si>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</si>
  <si>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</si>
  <si>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</si>
  <si>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</si>
  <si>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</si>
  <si>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</si>
  <si>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</si>
  <si>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</si>
  <si>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</si>
  <si>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</si>
  <si>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</si>
  <si>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</si>
  <si>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</si>
  <si>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</si>
  <si>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</si>
  <si>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</si>
  <si>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</si>
  <si>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</si>
  <si>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</si>
  <si>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</si>
  <si>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</si>
  <si>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</si>
  <si>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</si>
  <si>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</si>
  <si>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</si>
  <si>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</si>
  <si>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</si>
  <si>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</si>
  <si>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</si>
  <si>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</si>
  <si>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</si>
  <si>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</si>
  <si>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</si>
  <si>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</si>
  <si>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</si>
  <si>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</si>
  <si>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</si>
  <si>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</si>
  <si>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</si>
  <si>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</si>
  <si>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</si>
  <si>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</si>
  <si>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</si>
  <si>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</si>
  <si>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</si>
  <si>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</si>
  <si>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</si>
  <si>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</si>
  <si>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</si>
  <si>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</si>
  <si>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</si>
  <si>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</si>
  <si>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</si>
  <si>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</si>
  <si>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</si>
  <si>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</si>
  <si>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</si>
  <si>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</si>
  <si>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</si>
  <si>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</si>
  <si>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</si>
  <si>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</si>
  <si>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</si>
  <si>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</si>
  <si>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</si>
  <si>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</si>
  <si>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</si>
  <si>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</si>
  <si>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</si>
  <si>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</si>
  <si>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</si>
  <si>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</si>
  <si>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</si>
  <si>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</si>
  <si>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</si>
  <si>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</si>
  <si>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</si>
  <si>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</si>
  <si>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</si>
  <si>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</si>
  <si>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</si>
  <si>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</si>
  <si>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</si>
  <si>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</si>
  <si>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</si>
  <si>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</si>
  <si>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</si>
  <si>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</si>
  <si>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</si>
  <si>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</si>
  <si>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</si>
  <si>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</si>
  <si>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</si>
  <si>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</si>
  <si>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</si>
  <si>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</si>
  <si>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</si>
  <si>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</si>
  <si>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</si>
  <si>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</si>
  <si>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</si>
  <si>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</si>
  <si>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</si>
  <si>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</si>
  <si>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</si>
  <si>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</si>
  <si>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</si>
  <si>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</si>
  <si>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</si>
  <si>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</si>
  <si>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</si>
  <si>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</si>
  <si>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</si>
  <si>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</si>
  <si>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</si>
  <si>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</si>
  <si>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</si>
  <si>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</si>
  <si>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</si>
  <si>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</si>
  <si>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</si>
  <si>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</si>
  <si>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</si>
  <si>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</si>
  <si>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</si>
  <si>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</si>
  <si>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</si>
  <si>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</si>
  <si>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</si>
  <si>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</si>
  <si>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</si>
  <si>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</si>
  <si>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</si>
  <si>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</si>
  <si>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</si>
  <si>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</si>
  <si>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</si>
  <si>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</si>
  <si>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</si>
  <si>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</si>
  <si>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</si>
  <si>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</si>
  <si>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</si>
  <si>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</si>
  <si>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</si>
  <si>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</si>
  <si>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</si>
  <si>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</si>
  <si>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</si>
  <si>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</si>
  <si>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</si>
  <si>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</si>
  <si>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</si>
  <si>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</si>
  <si>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</si>
  <si>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</si>
  <si>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</si>
  <si>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</si>
  <si>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</si>
  <si>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</si>
  <si>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</si>
  <si>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</si>
  <si>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</si>
  <si>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</si>
  <si>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</si>
  <si>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</si>
  <si>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</si>
  <si>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</si>
  <si>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</si>
  <si>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</si>
  <si>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</si>
  <si>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</si>
  <si>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</si>
  <si>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</si>
  <si>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</si>
  <si>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</si>
  <si>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</si>
  <si>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</si>
  <si>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</si>
  <si>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</si>
  <si>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</si>
  <si>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</si>
  <si>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</si>
  <si>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</si>
  <si>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</si>
  <si>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</si>
  <si>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</si>
  <si>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</si>
  <si>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</si>
  <si>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</si>
  <si>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</si>
  <si>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</si>
  <si>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</si>
  <si>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</si>
  <si>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</si>
  <si>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</si>
  <si>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</si>
  <si>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</si>
  <si>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</si>
  <si>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</si>
  <si>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</si>
  <si>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</si>
  <si>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</si>
  <si>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</si>
  <si>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</si>
  <si>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</si>
  <si>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</si>
  <si>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</si>
  <si>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</si>
  <si>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</si>
  <si>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</si>
  <si>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</si>
  <si>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</si>
  <si>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</si>
  <si>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</si>
  <si>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</si>
  <si>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</si>
  <si>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</si>
  <si>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</si>
  <si>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</si>
  <si>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</si>
  <si>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</si>
  <si>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</si>
  <si>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</si>
  <si>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</si>
  <si>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</si>
  <si>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</si>
  <si>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</si>
  <si>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</si>
  <si>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</si>
  <si>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</si>
  <si>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</si>
  <si>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</si>
  <si>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</si>
  <si>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</si>
  <si>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</si>
  <si>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</si>
  <si>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</si>
  <si>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</si>
  <si>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</si>
  <si>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</si>
  <si>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</si>
  <si>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</si>
  <si>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</si>
  <si>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</si>
  <si>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</si>
  <si>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</si>
  <si>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</si>
  <si>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</si>
  <si>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</si>
  <si>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</si>
  <si>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</si>
  <si>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</si>
  <si>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</si>
  <si>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</si>
  <si>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</si>
  <si>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</si>
  <si>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</si>
  <si>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</si>
  <si>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</si>
  <si>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</si>
  <si>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</si>
  <si>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</si>
  <si>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</si>
  <si>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</si>
  <si>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</si>
  <si>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</si>
  <si>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</si>
  <si>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</si>
  <si>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</si>
  <si>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</si>
  <si>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</si>
  <si>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</si>
  <si>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</si>
  <si>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</si>
  <si>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</si>
  <si>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</si>
  <si>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</si>
  <si>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</si>
  <si>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</si>
  <si>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</si>
  <si>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</si>
  <si>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</si>
  <si>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</si>
  <si>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</si>
  <si>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</si>
  <si>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</si>
  <si>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</si>
  <si>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</si>
  <si>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</si>
  <si>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</si>
  <si>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</si>
  <si>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</si>
  <si>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</si>
  <si>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</si>
  <si>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</si>
  <si>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</si>
  <si>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</si>
  <si>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</si>
  <si>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</si>
  <si>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</si>
  <si>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</si>
  <si>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</si>
  <si>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</si>
  <si>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</si>
  <si>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</si>
  <si>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</si>
  <si>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</si>
  <si>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</si>
  <si>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</si>
  <si>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</si>
  <si>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</si>
  <si>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</si>
  <si>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</si>
  <si>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</si>
  <si>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</si>
  <si>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</si>
  <si>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</si>
  <si>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</si>
  <si>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</si>
  <si>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</si>
  <si>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</si>
  <si>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</si>
  <si>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</si>
  <si>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</si>
  <si>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</si>
  <si>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</si>
  <si>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</si>
  <si>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</si>
  <si>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</si>
  <si>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</si>
  <si>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</si>
  <si>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</si>
  <si>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</si>
  <si>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</si>
  <si>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</si>
  <si>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</si>
  <si>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</si>
  <si>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</si>
  <si>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</si>
  <si>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</si>
  <si>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</si>
  <si>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</si>
  <si>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</si>
  <si>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</si>
  <si>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</si>
  <si>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</si>
  <si>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</si>
  <si>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</si>
  <si>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</si>
  <si>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</si>
  <si>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</si>
  <si>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</si>
  <si>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</si>
  <si>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</si>
  <si>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</si>
  <si>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</si>
  <si>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</si>
  <si>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</si>
  <si>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</si>
  <si>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</si>
  <si>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</si>
  <si>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</si>
  <si>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</si>
  <si>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</si>
  <si>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</si>
  <si>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</si>
  <si>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</si>
  <si>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</si>
  <si>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</si>
  <si>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</si>
  <si>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</si>
  <si>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</si>
  <si>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</si>
  <si>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</si>
  <si>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</si>
  <si>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</si>
  <si>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</si>
  <si>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</si>
  <si>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</si>
  <si>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</si>
  <si>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</si>
  <si>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</si>
  <si>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</si>
  <si>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</si>
  <si>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</si>
  <si>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</si>
  <si>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</si>
  <si>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</si>
  <si>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</si>
  <si>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</si>
  <si>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</si>
  <si>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</si>
  <si>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</si>
  <si>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</si>
  <si>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</si>
  <si>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</si>
  <si>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</si>
  <si>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</si>
  <si>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</si>
  <si>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</si>
  <si>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</si>
  <si>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</si>
  <si>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</si>
  <si>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</si>
  <si>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</si>
  <si>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</si>
  <si>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</si>
  <si>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</si>
  <si>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</si>
  <si>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</si>
  <si>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</si>
  <si>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</si>
  <si>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</si>
  <si>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</si>
  <si>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</si>
  <si>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</si>
  <si>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</si>
  <si>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</si>
  <si>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</si>
  <si>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</si>
  <si>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</si>
  <si>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</si>
  <si>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</si>
  <si>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</si>
  <si>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</si>
  <si>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</si>
  <si>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</si>
  <si>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</si>
  <si>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</si>
  <si>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</si>
  <si>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</si>
  <si>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</si>
  <si>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</si>
  <si>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</si>
  <si>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</si>
  <si>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</si>
  <si>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</si>
  <si>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</si>
  <si>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</si>
  <si>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</si>
  <si>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</si>
  <si>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</si>
  <si>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</si>
  <si>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</si>
  <si>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</si>
  <si>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</si>
  <si>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</si>
  <si>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</si>
  <si>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</si>
  <si>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</si>
  <si>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</si>
  <si>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</si>
  <si>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</si>
  <si>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</si>
  <si>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</si>
  <si>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</si>
  <si>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</si>
  <si>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</si>
  <si>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</si>
  <si>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</si>
  <si>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</si>
  <si>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</si>
  <si>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</si>
  <si>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</si>
  <si>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</si>
  <si>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</si>
  <si>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</si>
  <si>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</si>
  <si>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</si>
  <si>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</si>
  <si>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</si>
  <si>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</si>
  <si>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</si>
  <si>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</si>
  <si>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</si>
  <si>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</si>
  <si>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</si>
  <si>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</si>
  <si>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</si>
  <si>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</si>
  <si>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</si>
  <si>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</si>
  <si>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</si>
  <si>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</si>
  <si>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</si>
  <si>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</si>
  <si>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</si>
  <si>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</si>
  <si>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</si>
  <si>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</si>
  <si>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</si>
  <si>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</si>
  <si>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</si>
  <si>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</si>
  <si>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</si>
  <si>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</si>
  <si>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</si>
  <si>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</si>
  <si>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</si>
  <si>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</si>
  <si>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</si>
  <si>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</si>
  <si>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</si>
  <si>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</si>
  <si>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</si>
  <si>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</si>
  <si>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</si>
  <si>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</si>
  <si>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</si>
  <si>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</si>
  <si>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</si>
  <si>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</si>
  <si>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</si>
  <si>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</si>
  <si>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</si>
  <si>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</si>
  <si>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</si>
  <si>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</si>
  <si>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</si>
  <si>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</si>
  <si>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</si>
  <si>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</si>
  <si>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</si>
  <si>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</si>
  <si>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</si>
  <si>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</si>
  <si>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</si>
  <si>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</si>
  <si>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</si>
  <si>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</si>
  <si>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</si>
  <si>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</si>
  <si>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</si>
  <si>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</si>
  <si>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</si>
  <si>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</si>
  <si>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</si>
  <si>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</si>
  <si>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</si>
  <si>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</si>
  <si>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</si>
  <si>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</si>
  <si>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</si>
  <si>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</si>
  <si>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</si>
  <si>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</si>
  <si>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</si>
  <si>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</si>
  <si>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</si>
  <si>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</si>
  <si>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</si>
  <si>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</si>
  <si>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</si>
  <si>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</si>
  <si>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</si>
  <si>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</si>
  <si>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</si>
  <si>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</si>
  <si>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</si>
  <si>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</si>
  <si>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</si>
  <si>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</si>
  <si>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</si>
  <si>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</si>
  <si>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</si>
  <si>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</si>
  <si>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</si>
  <si>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</si>
  <si>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</si>
  <si>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</si>
  <si>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</si>
  <si>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</si>
  <si>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</si>
  <si>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</si>
  <si>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</si>
  <si>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</si>
  <si>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</si>
  <si>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</si>
  <si>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</si>
  <si>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</si>
  <si>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</si>
  <si>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</si>
  <si>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</si>
  <si>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</si>
  <si>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</si>
  <si>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</si>
  <si>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</si>
  <si>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</si>
  <si>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</si>
  <si>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</si>
  <si>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</si>
  <si>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</si>
  <si>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</si>
  <si>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</si>
  <si>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</si>
  <si>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</si>
  <si>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</si>
  <si>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</si>
  <si>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</si>
  <si>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</si>
  <si>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</si>
  <si>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</si>
  <si>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</si>
  <si>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</si>
  <si>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</si>
  <si>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</si>
  <si>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</si>
  <si>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</si>
  <si>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</si>
  <si>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</si>
  <si>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junio de 2018 (b)</t>
  </si>
  <si>
    <t>Del 1 de enero al 30 de junio de 2018 (b)</t>
  </si>
  <si>
    <t>SISTEMA MUNICIPAL PARA EL DESARROLLO INETGRAL DE LA FAMILIA DE SAN FELIPE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</si>
</sst>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15" fillId="0" borderId="13" xfId="1" applyNumberFormat="1" applyFont="1" applyFill="1" applyBorder="1" applyAlignment="1" applyProtection="1">
      <alignment vertical="top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20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58" t="s">
        <v>829</v>
      </c>
      <c r="B1" s="159"/>
      <c r="C1" s="159"/>
      <c r="D1" s="159"/>
      <c r="E1" s="160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61" t="s">
        <v>3304</v>
      </c>
      <c r="D3" s="161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5" sqref="A5:D5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74" t="s">
        <v>542</v>
      </c>
      <c r="B1" s="174"/>
      <c r="C1" s="174"/>
      <c r="D1" s="174"/>
      <c r="E1" s="111"/>
      <c r="F1" s="111"/>
      <c r="G1" s="111"/>
      <c r="H1" s="111"/>
      <c r="I1" s="111"/>
      <c r="J1" s="111"/>
      <c r="K1" s="111"/>
    </row>
    <row r="2" spans="1:11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4"/>
    </row>
    <row r="3" spans="1:11" x14ac:dyDescent="0.3">
      <c r="A3" s="165" t="s">
        <v>166</v>
      </c>
      <c r="B3" s="166"/>
      <c r="C3" s="166"/>
      <c r="D3" s="167"/>
    </row>
    <row r="4" spans="1:11" x14ac:dyDescent="0.3">
      <c r="A4" s="168" t="str">
        <f>TRIMESTRE</f>
        <v>Del 1 de enero al 30 de junio de 2018 (b)</v>
      </c>
      <c r="B4" s="169"/>
      <c r="C4" s="169"/>
      <c r="D4" s="170"/>
    </row>
    <row r="5" spans="1:11" x14ac:dyDescent="0.3">
      <c r="A5" s="171" t="s">
        <v>118</v>
      </c>
      <c r="B5" s="172"/>
      <c r="C5" s="172"/>
      <c r="D5" s="173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11490309.84</v>
      </c>
      <c r="C8" s="40">
        <f t="shared" ref="C8:D8" si="0">SUM(C9:C11)</f>
        <v>9014897.8499999996</v>
      </c>
      <c r="D8" s="40">
        <f t="shared" si="0"/>
        <v>9014897.8499999996</v>
      </c>
    </row>
    <row r="9" spans="1:11" x14ac:dyDescent="0.3">
      <c r="A9" s="53" t="s">
        <v>169</v>
      </c>
      <c r="B9" s="149">
        <v>11490309.84</v>
      </c>
      <c r="C9" s="149">
        <v>9014897.8499999996</v>
      </c>
      <c r="D9" s="149">
        <v>9014897.8499999996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16856222.510000002</v>
      </c>
      <c r="C13" s="40">
        <f t="shared" ref="C13:D13" si="2">C14+C15</f>
        <v>10864990.27</v>
      </c>
      <c r="D13" s="40">
        <f t="shared" si="2"/>
        <v>10384011.720000001</v>
      </c>
    </row>
    <row r="14" spans="1:11" x14ac:dyDescent="0.3">
      <c r="A14" s="53" t="s">
        <v>172</v>
      </c>
      <c r="B14" s="149">
        <v>16856222.510000002</v>
      </c>
      <c r="C14" s="149">
        <v>9045834.1099999994</v>
      </c>
      <c r="D14" s="149">
        <v>8605283.3800000008</v>
      </c>
    </row>
    <row r="15" spans="1:11" x14ac:dyDescent="0.3">
      <c r="A15" s="53" t="s">
        <v>173</v>
      </c>
      <c r="B15" s="23">
        <v>0</v>
      </c>
      <c r="C15" s="149">
        <v>1819156.16</v>
      </c>
      <c r="D15" s="149">
        <v>1778728.34</v>
      </c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3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3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-5365912.6700000018</v>
      </c>
      <c r="C21" s="40">
        <f t="shared" ref="C21:D21" si="4">C8-C13+C17</f>
        <v>-1850092.42</v>
      </c>
      <c r="D21" s="40">
        <f t="shared" si="4"/>
        <v>-1369113.870000001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-5365912.6700000018</v>
      </c>
      <c r="C23" s="40">
        <f t="shared" ref="C23:D23" si="5">C21-C11</f>
        <v>-1850092.42</v>
      </c>
      <c r="D23" s="40">
        <f t="shared" si="5"/>
        <v>-1369113.870000001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-5365912.6700000018</v>
      </c>
      <c r="C25" s="40">
        <f t="shared" ref="C25" si="6">C23-C17</f>
        <v>-1850092.42</v>
      </c>
      <c r="D25" s="40">
        <f>D23-D17</f>
        <v>-1369113.870000001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-5365912.6700000018</v>
      </c>
      <c r="C33" s="61">
        <f t="shared" ref="C33:D33" si="8">C25+C29</f>
        <v>-1850092.42</v>
      </c>
      <c r="D33" s="61">
        <f t="shared" si="8"/>
        <v>-1369113.870000001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3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3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3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3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3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11490309.84</v>
      </c>
      <c r="C48" s="124">
        <f>C9</f>
        <v>9014897.8499999996</v>
      </c>
      <c r="D48" s="124">
        <f t="shared" ref="D48" si="12">D9</f>
        <v>9014897.8499999996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3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3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16856222.510000002</v>
      </c>
      <c r="C53" s="60">
        <f t="shared" ref="C53:D53" si="14">C14</f>
        <v>9045834.1099999994</v>
      </c>
      <c r="D53" s="60">
        <f t="shared" si="14"/>
        <v>8605283.3800000008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-5365912.6700000018</v>
      </c>
      <c r="C57" s="61">
        <f>C48+C49-C53+C55</f>
        <v>-30936.259999999776</v>
      </c>
      <c r="D57" s="61">
        <f t="shared" ref="D57" si="16">D48+D49-D53+D55</f>
        <v>409614.46999999881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-5365912.6700000018</v>
      </c>
      <c r="C59" s="61">
        <f t="shared" ref="C59:D59" si="17">C57-C49</f>
        <v>-30936.259999999776</v>
      </c>
      <c r="D59" s="61">
        <f t="shared" si="17"/>
        <v>409614.46999999881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3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3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20">C15</f>
        <v>1819156.16</v>
      </c>
      <c r="D68" s="23">
        <f t="shared" si="20"/>
        <v>1778728.34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2">C63+C64-C68+C70</f>
        <v>-1819156.16</v>
      </c>
      <c r="D72" s="40">
        <f t="shared" si="22"/>
        <v>-1778728.34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-1819156.16</v>
      </c>
      <c r="D74" s="40">
        <f t="shared" ref="D74" si="23">D72-D64</f>
        <v>-1778728.34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11490309.84</v>
      </c>
      <c r="Q2" s="18">
        <f>'Formato 4'!C8</f>
        <v>9014897.8499999996</v>
      </c>
      <c r="R2" s="18">
        <f>'Formato 4'!D8</f>
        <v>9014897.8499999996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11490309.84</v>
      </c>
      <c r="Q3" s="18">
        <f>'Formato 4'!C9</f>
        <v>9014897.8499999996</v>
      </c>
      <c r="R3" s="18">
        <f>'Formato 4'!D9</f>
        <v>9014897.8499999996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16856222.510000002</v>
      </c>
      <c r="Q6" s="18">
        <f>'Formato 4'!C13</f>
        <v>10864990.27</v>
      </c>
      <c r="R6" s="18">
        <f>'Formato 4'!D13</f>
        <v>10384011.720000001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16856222.510000002</v>
      </c>
      <c r="Q7" s="18">
        <f>'Formato 4'!C14</f>
        <v>9045834.1099999994</v>
      </c>
      <c r="R7" s="18">
        <f>'Formato 4'!D14</f>
        <v>8605283.3800000008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1819156.16</v>
      </c>
      <c r="R8" s="18">
        <f>'Formato 4'!D15</f>
        <v>1778728.34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-5365912.6700000018</v>
      </c>
      <c r="Q12" s="18">
        <f>'Formato 4'!C21</f>
        <v>-1850092.42</v>
      </c>
      <c r="R12" s="18">
        <f>'Formato 4'!D21</f>
        <v>-1369113.870000001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-5365912.6700000018</v>
      </c>
      <c r="Q13" s="18">
        <f>'Formato 4'!C23</f>
        <v>-1850092.42</v>
      </c>
      <c r="R13" s="18">
        <f>'Formato 4'!D23</f>
        <v>-1369113.870000001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-5365912.6700000018</v>
      </c>
      <c r="Q14" s="18">
        <f>'Formato 4'!C25</f>
        <v>-1850092.42</v>
      </c>
      <c r="R14" s="18">
        <f>'Formato 4'!D25</f>
        <v>-1369113.870000001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-5365912.6700000018</v>
      </c>
      <c r="Q18">
        <f>'Formato 4'!C33</f>
        <v>-1850092.42</v>
      </c>
      <c r="R18">
        <f>'Formato 4'!D33</f>
        <v>-1369113.870000001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11490309.84</v>
      </c>
      <c r="Q26">
        <f>'Formato 4'!C48</f>
        <v>9014897.8499999996</v>
      </c>
      <c r="R26">
        <f>'Formato 4'!D48</f>
        <v>9014897.8499999996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16856222.510000002</v>
      </c>
      <c r="Q30">
        <f>'Formato 4'!C53</f>
        <v>9045834.1099999994</v>
      </c>
      <c r="R30">
        <f>'Formato 4'!D53</f>
        <v>8605283.3800000008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1819156.16</v>
      </c>
      <c r="R36">
        <f>'Formato 4'!D68</f>
        <v>1778728.34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-1819156.16</v>
      </c>
      <c r="R38">
        <f>'Formato 4'!D72</f>
        <v>-1778728.34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-1819156.16</v>
      </c>
      <c r="R39">
        <f>'Formato 4'!D74</f>
        <v>-1778728.34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80" t="s">
        <v>206</v>
      </c>
      <c r="B1" s="180"/>
      <c r="C1" s="180"/>
      <c r="D1" s="180"/>
      <c r="E1" s="180"/>
      <c r="F1" s="180"/>
      <c r="G1" s="180"/>
    </row>
    <row r="2" spans="1:8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8" x14ac:dyDescent="0.3">
      <c r="A3" s="165" t="s">
        <v>207</v>
      </c>
      <c r="B3" s="166"/>
      <c r="C3" s="166"/>
      <c r="D3" s="166"/>
      <c r="E3" s="166"/>
      <c r="F3" s="166"/>
      <c r="G3" s="167"/>
    </row>
    <row r="4" spans="1:8" x14ac:dyDescent="0.3">
      <c r="A4" s="168" t="str">
        <f>TRIMESTRE</f>
        <v>Del 1 de enero al 30 de junio de 2018 (b)</v>
      </c>
      <c r="B4" s="169"/>
      <c r="C4" s="169"/>
      <c r="D4" s="169"/>
      <c r="E4" s="169"/>
      <c r="F4" s="169"/>
      <c r="G4" s="170"/>
    </row>
    <row r="5" spans="1:8" x14ac:dyDescent="0.3">
      <c r="A5" s="171" t="s">
        <v>118</v>
      </c>
      <c r="B5" s="172"/>
      <c r="C5" s="172"/>
      <c r="D5" s="172"/>
      <c r="E5" s="172"/>
      <c r="F5" s="172"/>
      <c r="G5" s="173"/>
    </row>
    <row r="6" spans="1:8" x14ac:dyDescent="0.3">
      <c r="A6" s="177" t="s">
        <v>214</v>
      </c>
      <c r="B6" s="179" t="s">
        <v>208</v>
      </c>
      <c r="C6" s="179"/>
      <c r="D6" s="179"/>
      <c r="E6" s="179"/>
      <c r="F6" s="179"/>
      <c r="G6" s="179" t="s">
        <v>209</v>
      </c>
    </row>
    <row r="7" spans="1:8" ht="28.8" x14ac:dyDescent="0.3">
      <c r="A7" s="17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9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3">
      <c r="A12" s="53" t="s">
        <v>219</v>
      </c>
      <c r="B12" s="149">
        <v>659609.84</v>
      </c>
      <c r="C12" s="60">
        <v>0</v>
      </c>
      <c r="D12" s="149">
        <f t="shared" ref="D12:D13" si="1">B12+C12</f>
        <v>659609.84</v>
      </c>
      <c r="E12" s="149">
        <v>412976.56</v>
      </c>
      <c r="F12" s="149">
        <v>412976.56</v>
      </c>
      <c r="G12" s="60">
        <f t="shared" si="0"/>
        <v>-246633.27999999997</v>
      </c>
    </row>
    <row r="13" spans="1:8" x14ac:dyDescent="0.3">
      <c r="A13" s="53" t="s">
        <v>220</v>
      </c>
      <c r="B13" s="149">
        <v>24700</v>
      </c>
      <c r="C13" s="149">
        <v>79500</v>
      </c>
      <c r="D13" s="149">
        <f t="shared" si="1"/>
        <v>104200</v>
      </c>
      <c r="E13" s="149">
        <v>97421.29</v>
      </c>
      <c r="F13" s="149">
        <v>97421.29</v>
      </c>
      <c r="G13" s="60">
        <f t="shared" si="0"/>
        <v>72721.289999999994</v>
      </c>
    </row>
    <row r="14" spans="1:8" x14ac:dyDescent="0.3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3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x14ac:dyDescent="0.3">
      <c r="A16" s="10" t="s">
        <v>275</v>
      </c>
      <c r="B16" s="60">
        <f>SUM(B17:B27)</f>
        <v>0</v>
      </c>
      <c r="C16" s="60">
        <v>0</v>
      </c>
      <c r="D16" s="60">
        <f t="shared" ref="D16:F16" si="2">SUM(D17:D27)</f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3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3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3">F18-B18</f>
        <v>0</v>
      </c>
    </row>
    <row r="19" spans="1:7" x14ac:dyDescent="0.3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3"/>
        <v>0</v>
      </c>
    </row>
    <row r="20" spans="1:7" x14ac:dyDescent="0.3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3"/>
        <v>0</v>
      </c>
    </row>
    <row r="21" spans="1:7" x14ac:dyDescent="0.3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3"/>
        <v>0</v>
      </c>
    </row>
    <row r="22" spans="1:7" x14ac:dyDescent="0.3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3"/>
        <v>0</v>
      </c>
    </row>
    <row r="23" spans="1:7" x14ac:dyDescent="0.3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3"/>
        <v>0</v>
      </c>
    </row>
    <row r="24" spans="1:7" x14ac:dyDescent="0.3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3"/>
        <v>0</v>
      </c>
    </row>
    <row r="25" spans="1:7" x14ac:dyDescent="0.3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3"/>
        <v>0</v>
      </c>
    </row>
    <row r="26" spans="1:7" x14ac:dyDescent="0.3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3"/>
        <v>0</v>
      </c>
    </row>
    <row r="27" spans="1:7" x14ac:dyDescent="0.3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3"/>
        <v>0</v>
      </c>
    </row>
    <row r="28" spans="1:7" x14ac:dyDescent="0.3">
      <c r="A28" s="53" t="s">
        <v>234</v>
      </c>
      <c r="B28" s="60">
        <v>0</v>
      </c>
      <c r="C28" s="60">
        <v>0</v>
      </c>
      <c r="D28" s="60">
        <f t="shared" ref="D28:G28" si="4">SUM(D29:D33)</f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3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3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3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5">F31-B31</f>
        <v>0</v>
      </c>
    </row>
    <row r="32" spans="1:7" x14ac:dyDescent="0.3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5"/>
        <v>0</v>
      </c>
    </row>
    <row r="33" spans="1:8" x14ac:dyDescent="0.3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5"/>
        <v>0</v>
      </c>
    </row>
    <row r="34" spans="1:8" x14ac:dyDescent="0.3">
      <c r="A34" s="53" t="s">
        <v>240</v>
      </c>
      <c r="B34" s="149">
        <v>10806000</v>
      </c>
      <c r="C34" s="149">
        <v>400000</v>
      </c>
      <c r="D34" s="149">
        <f t="shared" ref="D34" si="6">B34+C34</f>
        <v>11206000</v>
      </c>
      <c r="E34" s="149">
        <v>8504500</v>
      </c>
      <c r="F34" s="149">
        <v>8504500</v>
      </c>
      <c r="G34" s="60">
        <f t="shared" si="5"/>
        <v>-2301500</v>
      </c>
    </row>
    <row r="35" spans="1:8" x14ac:dyDescent="0.3">
      <c r="A35" s="53" t="s">
        <v>241</v>
      </c>
      <c r="B35" s="149">
        <f>SUM(B36)</f>
        <v>2406200</v>
      </c>
      <c r="C35" s="60">
        <f t="shared" ref="C35:F35" si="7">C36</f>
        <v>327096</v>
      </c>
      <c r="D35" s="60">
        <f t="shared" si="7"/>
        <v>2733296</v>
      </c>
      <c r="E35" s="60">
        <f t="shared" si="7"/>
        <v>1268322.5</v>
      </c>
      <c r="F35" s="60">
        <f t="shared" si="7"/>
        <v>1720469.5</v>
      </c>
      <c r="G35" s="60">
        <f>G36</f>
        <v>-685730.5</v>
      </c>
    </row>
    <row r="36" spans="1:8" x14ac:dyDescent="0.3">
      <c r="A36" s="63" t="s">
        <v>242</v>
      </c>
      <c r="B36" s="149">
        <v>2406200</v>
      </c>
      <c r="C36" s="149">
        <v>327096</v>
      </c>
      <c r="D36" s="149">
        <f t="shared" ref="D36" si="8">B36+C36</f>
        <v>2733296</v>
      </c>
      <c r="E36" s="149">
        <v>1268322.5</v>
      </c>
      <c r="F36" s="149">
        <v>1720469.5</v>
      </c>
      <c r="G36" s="60">
        <f>F36-B36</f>
        <v>-685730.5</v>
      </c>
    </row>
    <row r="37" spans="1:8" x14ac:dyDescent="0.3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 x14ac:dyDescent="0.3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3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13896509.84</v>
      </c>
      <c r="C41" s="61">
        <f t="shared" ref="C41:E41" si="10">SUM(C9,C10,C11,C12,C13,C14,C15,C16,C28,C34,C35,C37)</f>
        <v>806596</v>
      </c>
      <c r="D41" s="61">
        <f t="shared" si="10"/>
        <v>14703105.84</v>
      </c>
      <c r="E41" s="61">
        <f t="shared" si="10"/>
        <v>10283220.35</v>
      </c>
      <c r="F41" s="61">
        <f>SUM(F9,F10,F11,F12,F13,F14,F15,F16,F28,F34,F35,F37)</f>
        <v>10735367.35</v>
      </c>
      <c r="G41" s="61">
        <f>SUM(G9,G10,G11,G12,G13,G14,G15,G16,G28,G34,G35,G37)</f>
        <v>-3161142.49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11">SUM(C46:C53)</f>
        <v>0</v>
      </c>
      <c r="D45" s="60">
        <f t="shared" si="11"/>
        <v>0</v>
      </c>
      <c r="E45" s="60">
        <f t="shared" si="11"/>
        <v>0</v>
      </c>
      <c r="F45" s="60">
        <f t="shared" si="11"/>
        <v>0</v>
      </c>
      <c r="G45" s="60">
        <f t="shared" si="11"/>
        <v>0</v>
      </c>
    </row>
    <row r="46" spans="1:8" x14ac:dyDescent="0.3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12">F47-B47</f>
        <v>0</v>
      </c>
    </row>
    <row r="48" spans="1:8" x14ac:dyDescent="0.3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2"/>
        <v>0</v>
      </c>
    </row>
    <row r="49" spans="1:7" ht="28.8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2"/>
        <v>0</v>
      </c>
    </row>
    <row r="50" spans="1:7" x14ac:dyDescent="0.3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2"/>
        <v>0</v>
      </c>
    </row>
    <row r="51" spans="1:7" x14ac:dyDescent="0.3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12"/>
        <v>0</v>
      </c>
    </row>
    <row r="52" spans="1:7" x14ac:dyDescent="0.3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2"/>
        <v>0</v>
      </c>
    </row>
    <row r="53" spans="1:7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12"/>
        <v>0</v>
      </c>
    </row>
    <row r="54" spans="1:7" x14ac:dyDescent="0.3">
      <c r="A54" s="53" t="s">
        <v>257</v>
      </c>
      <c r="B54" s="60">
        <f>SUM(B55:B58)</f>
        <v>0</v>
      </c>
      <c r="C54" s="60">
        <f t="shared" ref="C54:G54" si="13">SUM(C55:C58)</f>
        <v>0</v>
      </c>
      <c r="D54" s="60">
        <f t="shared" si="13"/>
        <v>0</v>
      </c>
      <c r="E54" s="60">
        <f t="shared" si="13"/>
        <v>0</v>
      </c>
      <c r="F54" s="60">
        <f t="shared" si="13"/>
        <v>0</v>
      </c>
      <c r="G54" s="60">
        <f t="shared" si="13"/>
        <v>0</v>
      </c>
    </row>
    <row r="55" spans="1:7" x14ac:dyDescent="0.3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3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4">F56-B56</f>
        <v>0</v>
      </c>
    </row>
    <row r="57" spans="1:7" x14ac:dyDescent="0.3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4"/>
        <v>0</v>
      </c>
    </row>
    <row r="58" spans="1:7" x14ac:dyDescent="0.3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4"/>
        <v>0</v>
      </c>
    </row>
    <row r="59" spans="1:7" x14ac:dyDescent="0.3">
      <c r="A59" s="53" t="s">
        <v>262</v>
      </c>
      <c r="B59" s="60">
        <f>SUM(B60:B61)</f>
        <v>0</v>
      </c>
      <c r="C59" s="60">
        <f t="shared" ref="C59:G59" si="15">SUM(C60:C61)</f>
        <v>0</v>
      </c>
      <c r="D59" s="60">
        <f t="shared" si="15"/>
        <v>0</v>
      </c>
      <c r="E59" s="60">
        <f t="shared" si="15"/>
        <v>0</v>
      </c>
      <c r="F59" s="60">
        <f t="shared" si="15"/>
        <v>0</v>
      </c>
      <c r="G59" s="60">
        <f t="shared" si="15"/>
        <v>0</v>
      </c>
    </row>
    <row r="60" spans="1:7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16">C45+C54+C59+C62+C63</f>
        <v>0</v>
      </c>
      <c r="D65" s="61">
        <f t="shared" si="16"/>
        <v>0</v>
      </c>
      <c r="E65" s="61">
        <f t="shared" si="16"/>
        <v>0</v>
      </c>
      <c r="F65" s="61">
        <f t="shared" si="16"/>
        <v>0</v>
      </c>
      <c r="G65" s="61">
        <f t="shared" si="16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325700</v>
      </c>
      <c r="C67" s="61">
        <f t="shared" ref="C67:G67" si="17">C68</f>
        <v>350848.34</v>
      </c>
      <c r="D67" s="61">
        <f t="shared" si="17"/>
        <v>676548.34000000008</v>
      </c>
      <c r="E67" s="61">
        <f t="shared" si="17"/>
        <v>0</v>
      </c>
      <c r="F67" s="61">
        <f t="shared" si="17"/>
        <v>0</v>
      </c>
      <c r="G67" s="61">
        <f t="shared" si="17"/>
        <v>-325700</v>
      </c>
    </row>
    <row r="68" spans="1:7" x14ac:dyDescent="0.3">
      <c r="A68" s="53" t="s">
        <v>269</v>
      </c>
      <c r="B68" s="149">
        <v>325700</v>
      </c>
      <c r="C68" s="149">
        <v>350848.34</v>
      </c>
      <c r="D68" s="149">
        <f t="shared" ref="D68" si="18">B68+C68</f>
        <v>676548.34000000008</v>
      </c>
      <c r="E68" s="60">
        <v>0</v>
      </c>
      <c r="F68" s="60">
        <v>0</v>
      </c>
      <c r="G68" s="60">
        <f>F68-B68</f>
        <v>-325700</v>
      </c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14222209.84</v>
      </c>
      <c r="C70" s="61">
        <f t="shared" ref="C70:G70" si="19">C41+C65+C67</f>
        <v>1157444.3400000001</v>
      </c>
      <c r="D70" s="61">
        <f t="shared" si="19"/>
        <v>15379654.18</v>
      </c>
      <c r="E70" s="61">
        <f t="shared" si="19"/>
        <v>10283220.35</v>
      </c>
      <c r="F70" s="61">
        <f t="shared" si="19"/>
        <v>10735367.35</v>
      </c>
      <c r="G70" s="61">
        <f t="shared" si="19"/>
        <v>-3486842.49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149">
        <v>325700</v>
      </c>
      <c r="C73" s="149">
        <v>350848.34</v>
      </c>
      <c r="D73" s="149">
        <f t="shared" ref="D73" si="20">B73+C73</f>
        <v>676548.34000000008</v>
      </c>
      <c r="E73" s="60">
        <v>0</v>
      </c>
      <c r="F73" s="60">
        <v>0</v>
      </c>
      <c r="G73" s="60">
        <f>F73-B73</f>
        <v>-325700</v>
      </c>
    </row>
    <row r="74" spans="1:7" x14ac:dyDescent="0.3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3">
      <c r="A75" s="120" t="s">
        <v>274</v>
      </c>
      <c r="B75" s="61">
        <f>B73+B74</f>
        <v>325700</v>
      </c>
      <c r="C75" s="61">
        <f t="shared" ref="C75:G75" si="21">C73+C74</f>
        <v>350848.34</v>
      </c>
      <c r="D75" s="61">
        <f t="shared" si="21"/>
        <v>676548.34000000008</v>
      </c>
      <c r="E75" s="61">
        <f t="shared" si="21"/>
        <v>0</v>
      </c>
      <c r="F75" s="61">
        <f t="shared" si="21"/>
        <v>0</v>
      </c>
      <c r="G75" s="61">
        <f t="shared" si="21"/>
        <v>-325700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659609.84</v>
      </c>
      <c r="Q6" s="18">
        <f>'Formato 5'!C12</f>
        <v>0</v>
      </c>
      <c r="R6" s="18">
        <f>'Formato 5'!D12</f>
        <v>659609.84</v>
      </c>
      <c r="S6" s="18">
        <f>'Formato 5'!E12</f>
        <v>412976.56</v>
      </c>
      <c r="T6" s="18">
        <f>'Formato 5'!F12</f>
        <v>412976.56</v>
      </c>
      <c r="U6" s="18">
        <f>'Formato 5'!G12</f>
        <v>-246633.27999999997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24700</v>
      </c>
      <c r="Q7" s="18">
        <f>'Formato 5'!C13</f>
        <v>79500</v>
      </c>
      <c r="R7" s="18">
        <f>'Formato 5'!D13</f>
        <v>104200</v>
      </c>
      <c r="S7" s="18">
        <f>'Formato 5'!E13</f>
        <v>97421.29</v>
      </c>
      <c r="T7" s="18">
        <f>'Formato 5'!F13</f>
        <v>97421.29</v>
      </c>
      <c r="U7" s="18">
        <f>'Formato 5'!G13</f>
        <v>72721.289999999994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10806000</v>
      </c>
      <c r="Q28" s="18">
        <f>'Formato 5'!C34</f>
        <v>400000</v>
      </c>
      <c r="R28" s="18">
        <f>'Formato 5'!D34</f>
        <v>11206000</v>
      </c>
      <c r="S28" s="18">
        <f>'Formato 5'!E34</f>
        <v>8504500</v>
      </c>
      <c r="T28" s="18">
        <f>'Formato 5'!F34</f>
        <v>8504500</v>
      </c>
      <c r="U28" s="18">
        <f>'Formato 5'!G34</f>
        <v>-2301500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2406200</v>
      </c>
      <c r="Q29" s="18">
        <f>'Formato 5'!C35</f>
        <v>327096</v>
      </c>
      <c r="R29" s="18">
        <f>'Formato 5'!D35</f>
        <v>2733296</v>
      </c>
      <c r="S29" s="18">
        <f>'Formato 5'!E35</f>
        <v>1268322.5</v>
      </c>
      <c r="T29" s="18">
        <f>'Formato 5'!F35</f>
        <v>1720469.5</v>
      </c>
      <c r="U29" s="18">
        <f>'Formato 5'!G35</f>
        <v>-685730.5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2406200</v>
      </c>
      <c r="Q30" s="18">
        <f>'Formato 5'!C36</f>
        <v>327096</v>
      </c>
      <c r="R30" s="18">
        <f>'Formato 5'!D36</f>
        <v>2733296</v>
      </c>
      <c r="S30" s="18">
        <f>'Formato 5'!E36</f>
        <v>1268322.5</v>
      </c>
      <c r="T30" s="18">
        <f>'Formato 5'!F36</f>
        <v>1720469.5</v>
      </c>
      <c r="U30" s="18">
        <f>'Formato 5'!G36</f>
        <v>-685730.5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13896509.84</v>
      </c>
      <c r="Q34">
        <f>'Formato 5'!C41</f>
        <v>806596</v>
      </c>
      <c r="R34">
        <f>'Formato 5'!D41</f>
        <v>14703105.84</v>
      </c>
      <c r="S34">
        <f>'Formato 5'!E41</f>
        <v>10283220.35</v>
      </c>
      <c r="T34">
        <f>'Formato 5'!F41</f>
        <v>10735367.35</v>
      </c>
      <c r="U34">
        <f>'Formato 5'!G41</f>
        <v>-3161142.49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325700</v>
      </c>
      <c r="Q57">
        <f>'Formato 5'!C67</f>
        <v>350848.34</v>
      </c>
      <c r="R57">
        <f>'Formato 5'!D67</f>
        <v>676548.34000000008</v>
      </c>
      <c r="S57">
        <f>'Formato 5'!E67</f>
        <v>0</v>
      </c>
      <c r="T57">
        <f>'Formato 5'!F67</f>
        <v>0</v>
      </c>
      <c r="U57">
        <f>'Formato 5'!G67</f>
        <v>-325700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325700</v>
      </c>
      <c r="Q58">
        <f>'Formato 5'!C68</f>
        <v>350848.34</v>
      </c>
      <c r="R58">
        <f>'Formato 5'!D68</f>
        <v>676548.34000000008</v>
      </c>
      <c r="S58">
        <f>'Formato 5'!E68</f>
        <v>0</v>
      </c>
      <c r="T58">
        <f>'Formato 5'!F68</f>
        <v>0</v>
      </c>
      <c r="U58">
        <f>'Formato 5'!G68</f>
        <v>-325700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325700</v>
      </c>
      <c r="Q60">
        <f>'Formato 5'!C73</f>
        <v>350848.34</v>
      </c>
      <c r="R60">
        <f>'Formato 5'!D73</f>
        <v>676548.34000000008</v>
      </c>
      <c r="S60">
        <f>'Formato 5'!E73</f>
        <v>0</v>
      </c>
      <c r="T60">
        <f>'Formato 5'!F73</f>
        <v>0</v>
      </c>
      <c r="U60">
        <f>'Formato 5'!G73</f>
        <v>-325700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325700</v>
      </c>
      <c r="Q62">
        <f>'Formato 5'!C75</f>
        <v>350848.34</v>
      </c>
      <c r="R62">
        <f>'Formato 5'!D75</f>
        <v>676548.34000000008</v>
      </c>
      <c r="S62">
        <f>'Formato 5'!E75</f>
        <v>0</v>
      </c>
      <c r="T62">
        <f>'Formato 5'!F75</f>
        <v>0</v>
      </c>
      <c r="U62">
        <f>'Formato 5'!G75</f>
        <v>-325700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A5" sqref="A5:G5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81" t="s">
        <v>3285</v>
      </c>
      <c r="B1" s="180"/>
      <c r="C1" s="180"/>
      <c r="D1" s="180"/>
      <c r="E1" s="180"/>
      <c r="F1" s="180"/>
      <c r="G1" s="180"/>
    </row>
    <row r="2" spans="1:7" x14ac:dyDescent="0.3">
      <c r="A2" s="184" t="str">
        <f>ENTE_PUBLICO_A</f>
        <v>SISTEMA MUNICIPAL PARA EL DESARROLLO INETGRAL DE LA FAMILIA DE SAN FELIPE GUANAJUATO, Gobierno del Estado de Guanajuato (a)</v>
      </c>
      <c r="B2" s="184"/>
      <c r="C2" s="184"/>
      <c r="D2" s="184"/>
      <c r="E2" s="184"/>
      <c r="F2" s="184"/>
      <c r="G2" s="184"/>
    </row>
    <row r="3" spans="1:7" x14ac:dyDescent="0.3">
      <c r="A3" s="185" t="s">
        <v>277</v>
      </c>
      <c r="B3" s="185"/>
      <c r="C3" s="185"/>
      <c r="D3" s="185"/>
      <c r="E3" s="185"/>
      <c r="F3" s="185"/>
      <c r="G3" s="185"/>
    </row>
    <row r="4" spans="1:7" x14ac:dyDescent="0.3">
      <c r="A4" s="185" t="s">
        <v>278</v>
      </c>
      <c r="B4" s="185"/>
      <c r="C4" s="185"/>
      <c r="D4" s="185"/>
      <c r="E4" s="185"/>
      <c r="F4" s="185"/>
      <c r="G4" s="185"/>
    </row>
    <row r="5" spans="1:7" x14ac:dyDescent="0.3">
      <c r="A5" s="186" t="str">
        <f>TRIMESTRE</f>
        <v>Del 1 de enero al 30 de junio de 2018 (b)</v>
      </c>
      <c r="B5" s="186"/>
      <c r="C5" s="186"/>
      <c r="D5" s="186"/>
      <c r="E5" s="186"/>
      <c r="F5" s="186"/>
      <c r="G5" s="186"/>
    </row>
    <row r="6" spans="1:7" x14ac:dyDescent="0.3">
      <c r="A6" s="178" t="s">
        <v>118</v>
      </c>
      <c r="B6" s="178"/>
      <c r="C6" s="178"/>
      <c r="D6" s="178"/>
      <c r="E6" s="178"/>
      <c r="F6" s="178"/>
      <c r="G6" s="178"/>
    </row>
    <row r="7" spans="1:7" ht="15" customHeight="1" x14ac:dyDescent="0.3">
      <c r="A7" s="182" t="s">
        <v>0</v>
      </c>
      <c r="B7" s="182" t="s">
        <v>279</v>
      </c>
      <c r="C7" s="182"/>
      <c r="D7" s="182"/>
      <c r="E7" s="182"/>
      <c r="F7" s="182"/>
      <c r="G7" s="183" t="s">
        <v>280</v>
      </c>
    </row>
    <row r="8" spans="1:7" ht="28.8" x14ac:dyDescent="0.3">
      <c r="A8" s="18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2"/>
    </row>
    <row r="9" spans="1:7" x14ac:dyDescent="0.3">
      <c r="A9" s="82" t="s">
        <v>285</v>
      </c>
      <c r="B9" s="79">
        <f>SUM(B10,B18,B28,B38,B48,B58,B62,B71,B75)</f>
        <v>16815722.509999998</v>
      </c>
      <c r="C9" s="79">
        <f t="shared" ref="C9:G9" si="0">SUM(C10,C18,C28,C38,C48,C58,C62,C71,C75)</f>
        <v>-1706076.15</v>
      </c>
      <c r="D9" s="79">
        <f t="shared" si="0"/>
        <v>15109646.360000001</v>
      </c>
      <c r="E9" s="79">
        <f t="shared" si="0"/>
        <v>8891134.1099999994</v>
      </c>
      <c r="F9" s="79">
        <f t="shared" si="0"/>
        <v>8501883.379999999</v>
      </c>
      <c r="G9" s="79">
        <f t="shared" si="0"/>
        <v>6218512.25</v>
      </c>
    </row>
    <row r="10" spans="1:7" x14ac:dyDescent="0.3">
      <c r="A10" s="83" t="s">
        <v>286</v>
      </c>
      <c r="B10" s="80">
        <f t="shared" ref="B10:G10" si="1">SUM(B11:B17)</f>
        <v>11946327.5</v>
      </c>
      <c r="C10" s="80">
        <f t="shared" si="1"/>
        <v>-2432822.8899999997</v>
      </c>
      <c r="D10" s="80">
        <f t="shared" si="1"/>
        <v>9513504.6100000013</v>
      </c>
      <c r="E10" s="80">
        <f t="shared" si="1"/>
        <v>5887054.9499999993</v>
      </c>
      <c r="F10" s="80">
        <f t="shared" si="1"/>
        <v>5887054.9499999993</v>
      </c>
      <c r="G10" s="80">
        <f t="shared" si="1"/>
        <v>3626449.66</v>
      </c>
    </row>
    <row r="11" spans="1:7" x14ac:dyDescent="0.3">
      <c r="A11" s="84" t="s">
        <v>287</v>
      </c>
      <c r="B11" s="152">
        <v>7327834.0300000003</v>
      </c>
      <c r="C11" s="152">
        <v>-2156471.7599999998</v>
      </c>
      <c r="D11" s="151">
        <f>B11+C11</f>
        <v>5171362.2700000005</v>
      </c>
      <c r="E11" s="152">
        <v>3674409.79</v>
      </c>
      <c r="F11" s="152">
        <v>3674409.79</v>
      </c>
      <c r="G11" s="152">
        <f>D11-E11</f>
        <v>1496952.4800000004</v>
      </c>
    </row>
    <row r="12" spans="1:7" x14ac:dyDescent="0.3">
      <c r="A12" s="84" t="s">
        <v>288</v>
      </c>
      <c r="B12" s="152">
        <v>39600</v>
      </c>
      <c r="C12" s="80">
        <v>0</v>
      </c>
      <c r="D12" s="151">
        <f t="shared" ref="D12:D17" si="2">B12+C12</f>
        <v>39600</v>
      </c>
      <c r="E12" s="80">
        <v>0</v>
      </c>
      <c r="F12" s="152">
        <v>0</v>
      </c>
      <c r="G12" s="152">
        <f t="shared" ref="G12:G15" si="3">D12-E12</f>
        <v>39600</v>
      </c>
    </row>
    <row r="13" spans="1:7" x14ac:dyDescent="0.3">
      <c r="A13" s="84" t="s">
        <v>289</v>
      </c>
      <c r="B13" s="152">
        <v>1102000.56</v>
      </c>
      <c r="C13" s="152">
        <v>-236629.82</v>
      </c>
      <c r="D13" s="151">
        <f t="shared" si="2"/>
        <v>865370.74</v>
      </c>
      <c r="E13" s="152">
        <v>87602.79</v>
      </c>
      <c r="F13" s="152">
        <v>87602.79</v>
      </c>
      <c r="G13" s="152">
        <f t="shared" si="3"/>
        <v>777767.95</v>
      </c>
    </row>
    <row r="14" spans="1:7" x14ac:dyDescent="0.3">
      <c r="A14" s="84" t="s">
        <v>290</v>
      </c>
      <c r="B14" s="152">
        <v>1850486.73</v>
      </c>
      <c r="C14" s="152">
        <v>147459.68</v>
      </c>
      <c r="D14" s="151">
        <f t="shared" si="2"/>
        <v>1997946.41</v>
      </c>
      <c r="E14" s="152">
        <v>1302061.52</v>
      </c>
      <c r="F14" s="152">
        <v>1302061.52</v>
      </c>
      <c r="G14" s="152">
        <f t="shared" si="3"/>
        <v>695884.8899999999</v>
      </c>
    </row>
    <row r="15" spans="1:7" x14ac:dyDescent="0.3">
      <c r="A15" s="84" t="s">
        <v>291</v>
      </c>
      <c r="B15" s="152">
        <v>1626406.18</v>
      </c>
      <c r="C15" s="152">
        <v>-187180.99</v>
      </c>
      <c r="D15" s="151">
        <f t="shared" si="2"/>
        <v>1439225.19</v>
      </c>
      <c r="E15" s="152">
        <v>822980.85</v>
      </c>
      <c r="F15" s="152">
        <v>822980.85</v>
      </c>
      <c r="G15" s="152">
        <f t="shared" si="3"/>
        <v>616244.34</v>
      </c>
    </row>
    <row r="16" spans="1:7" x14ac:dyDescent="0.3">
      <c r="A16" s="84" t="s">
        <v>292</v>
      </c>
      <c r="B16" s="80">
        <v>0</v>
      </c>
      <c r="C16" s="80">
        <v>0</v>
      </c>
      <c r="D16" s="151">
        <f t="shared" si="2"/>
        <v>0</v>
      </c>
      <c r="E16" s="80">
        <v>0</v>
      </c>
      <c r="F16" s="80">
        <v>0</v>
      </c>
      <c r="G16" s="80">
        <f t="shared" ref="G16:G17" si="4">D16-E16</f>
        <v>0</v>
      </c>
    </row>
    <row r="17" spans="1:7" x14ac:dyDescent="0.3">
      <c r="A17" s="84" t="s">
        <v>293</v>
      </c>
      <c r="B17" s="80">
        <v>0</v>
      </c>
      <c r="C17" s="80">
        <v>0</v>
      </c>
      <c r="D17" s="151">
        <f t="shared" si="2"/>
        <v>0</v>
      </c>
      <c r="E17" s="80">
        <v>0</v>
      </c>
      <c r="F17" s="80">
        <v>0</v>
      </c>
      <c r="G17" s="80">
        <f t="shared" si="4"/>
        <v>0</v>
      </c>
    </row>
    <row r="18" spans="1:7" x14ac:dyDescent="0.3">
      <c r="A18" s="83" t="s">
        <v>294</v>
      </c>
      <c r="B18" s="80">
        <f>SUM(B19:B27)</f>
        <v>791542.32000000007</v>
      </c>
      <c r="C18" s="80">
        <f t="shared" ref="C18:F18" si="5">SUM(C19:C27)</f>
        <v>153540.32</v>
      </c>
      <c r="D18" s="80">
        <f t="shared" si="5"/>
        <v>945082.64</v>
      </c>
      <c r="E18" s="80">
        <f t="shared" si="5"/>
        <v>746681.78999999992</v>
      </c>
      <c r="F18" s="80">
        <f t="shared" si="5"/>
        <v>538709.37</v>
      </c>
      <c r="G18" s="80">
        <f>SUM(G19:G27)</f>
        <v>198400.85</v>
      </c>
    </row>
    <row r="19" spans="1:7" x14ac:dyDescent="0.3">
      <c r="A19" s="84" t="s">
        <v>295</v>
      </c>
      <c r="B19" s="152">
        <v>151650</v>
      </c>
      <c r="C19" s="152">
        <v>18200</v>
      </c>
      <c r="D19" s="151">
        <f>B19+C19</f>
        <v>169850</v>
      </c>
      <c r="E19" s="152">
        <v>140977.23000000001</v>
      </c>
      <c r="F19" s="152">
        <v>101120.21</v>
      </c>
      <c r="G19" s="152">
        <f t="shared" ref="G19:G27" si="6">D19-E19</f>
        <v>28872.76999999999</v>
      </c>
    </row>
    <row r="20" spans="1:7" x14ac:dyDescent="0.3">
      <c r="A20" s="84" t="s">
        <v>296</v>
      </c>
      <c r="B20" s="152">
        <v>3500</v>
      </c>
      <c r="C20" s="80">
        <v>0</v>
      </c>
      <c r="D20" s="151">
        <f t="shared" ref="D20:D27" si="7">B20+C20</f>
        <v>3500</v>
      </c>
      <c r="E20" s="152">
        <v>5044.58</v>
      </c>
      <c r="F20" s="152">
        <v>5044.58</v>
      </c>
      <c r="G20" s="152">
        <f t="shared" si="6"/>
        <v>-1544.58</v>
      </c>
    </row>
    <row r="21" spans="1:7" x14ac:dyDescent="0.3">
      <c r="A21" s="84" t="s">
        <v>297</v>
      </c>
      <c r="B21" s="152">
        <v>92292.32</v>
      </c>
      <c r="C21" s="152">
        <v>-92292.32</v>
      </c>
      <c r="D21" s="151">
        <f t="shared" si="7"/>
        <v>0</v>
      </c>
      <c r="E21" s="152">
        <v>0</v>
      </c>
      <c r="F21" s="152">
        <v>0</v>
      </c>
      <c r="G21" s="152">
        <f t="shared" si="6"/>
        <v>0</v>
      </c>
    </row>
    <row r="22" spans="1:7" x14ac:dyDescent="0.3">
      <c r="A22" s="84" t="s">
        <v>298</v>
      </c>
      <c r="B22" s="152">
        <v>10000</v>
      </c>
      <c r="C22" s="80">
        <v>0</v>
      </c>
      <c r="D22" s="151">
        <f t="shared" si="7"/>
        <v>10000</v>
      </c>
      <c r="E22" s="152">
        <v>2381.0100000000002</v>
      </c>
      <c r="F22" s="152">
        <v>1822.35</v>
      </c>
      <c r="G22" s="152">
        <f t="shared" si="6"/>
        <v>7618.99</v>
      </c>
    </row>
    <row r="23" spans="1:7" x14ac:dyDescent="0.3">
      <c r="A23" s="84" t="s">
        <v>299</v>
      </c>
      <c r="B23" s="152">
        <v>9500</v>
      </c>
      <c r="C23" s="152">
        <v>10000</v>
      </c>
      <c r="D23" s="151">
        <f t="shared" si="7"/>
        <v>19500</v>
      </c>
      <c r="E23" s="152">
        <v>10323.75</v>
      </c>
      <c r="F23" s="152">
        <v>10323.75</v>
      </c>
      <c r="G23" s="152">
        <f t="shared" si="6"/>
        <v>9176.25</v>
      </c>
    </row>
    <row r="24" spans="1:7" x14ac:dyDescent="0.3">
      <c r="A24" s="84" t="s">
        <v>300</v>
      </c>
      <c r="B24" s="152">
        <v>417500</v>
      </c>
      <c r="C24" s="152">
        <v>196132.64</v>
      </c>
      <c r="D24" s="151">
        <f t="shared" si="7"/>
        <v>613632.64</v>
      </c>
      <c r="E24" s="152">
        <v>465272.13</v>
      </c>
      <c r="F24" s="152">
        <v>349201.67</v>
      </c>
      <c r="G24" s="152">
        <f t="shared" si="6"/>
        <v>148360.51</v>
      </c>
    </row>
    <row r="25" spans="1:7" x14ac:dyDescent="0.3">
      <c r="A25" s="84" t="s">
        <v>301</v>
      </c>
      <c r="B25" s="80">
        <v>0</v>
      </c>
      <c r="C25" s="80">
        <v>0</v>
      </c>
      <c r="D25" s="151">
        <f t="shared" si="7"/>
        <v>0</v>
      </c>
      <c r="E25" s="80">
        <v>0</v>
      </c>
      <c r="F25" s="152"/>
      <c r="G25" s="152">
        <f t="shared" si="6"/>
        <v>0</v>
      </c>
    </row>
    <row r="26" spans="1:7" x14ac:dyDescent="0.3">
      <c r="A26" s="84" t="s">
        <v>302</v>
      </c>
      <c r="B26" s="80">
        <v>0</v>
      </c>
      <c r="C26" s="80">
        <v>0</v>
      </c>
      <c r="D26" s="151">
        <f t="shared" si="7"/>
        <v>0</v>
      </c>
      <c r="E26" s="80">
        <v>0</v>
      </c>
      <c r="F26" s="152"/>
      <c r="G26" s="152">
        <f t="shared" si="6"/>
        <v>0</v>
      </c>
    </row>
    <row r="27" spans="1:7" x14ac:dyDescent="0.3">
      <c r="A27" s="84" t="s">
        <v>303</v>
      </c>
      <c r="B27" s="152">
        <v>107100</v>
      </c>
      <c r="C27" s="152">
        <v>21500</v>
      </c>
      <c r="D27" s="151">
        <f t="shared" si="7"/>
        <v>128600</v>
      </c>
      <c r="E27" s="152">
        <v>122683.09</v>
      </c>
      <c r="F27" s="152">
        <v>71196.81</v>
      </c>
      <c r="G27" s="152">
        <f t="shared" si="6"/>
        <v>5916.9100000000035</v>
      </c>
    </row>
    <row r="28" spans="1:7" x14ac:dyDescent="0.3">
      <c r="A28" s="83" t="s">
        <v>304</v>
      </c>
      <c r="B28" s="80">
        <f>SUM(B29:B37)</f>
        <v>1238478.9099999999</v>
      </c>
      <c r="C28" s="80">
        <f t="shared" ref="C28:G28" si="8">SUM(C29:C37)</f>
        <v>400767.58999999997</v>
      </c>
      <c r="D28" s="80">
        <f t="shared" si="8"/>
        <v>1639246.5</v>
      </c>
      <c r="E28" s="80">
        <f t="shared" si="8"/>
        <v>1055802.05</v>
      </c>
      <c r="F28" s="80">
        <f t="shared" si="8"/>
        <v>883620.24</v>
      </c>
      <c r="G28" s="80">
        <f t="shared" si="8"/>
        <v>583444.44999999995</v>
      </c>
    </row>
    <row r="29" spans="1:7" x14ac:dyDescent="0.3">
      <c r="A29" s="84" t="s">
        <v>305</v>
      </c>
      <c r="B29" s="152">
        <v>218000</v>
      </c>
      <c r="C29" s="152">
        <v>-8000</v>
      </c>
      <c r="D29" s="151">
        <f>B29+C29</f>
        <v>210000</v>
      </c>
      <c r="E29" s="152">
        <v>110569.75</v>
      </c>
      <c r="F29" s="152">
        <v>85116.75</v>
      </c>
      <c r="G29" s="152">
        <f t="shared" ref="G29:G37" si="9">D29-E29</f>
        <v>99430.25</v>
      </c>
    </row>
    <row r="30" spans="1:7" x14ac:dyDescent="0.3">
      <c r="A30" s="84" t="s">
        <v>306</v>
      </c>
      <c r="B30" s="152">
        <v>169000</v>
      </c>
      <c r="C30" s="152">
        <v>-43700</v>
      </c>
      <c r="D30" s="151">
        <f t="shared" ref="D30:D37" si="10">B30+C30</f>
        <v>125300</v>
      </c>
      <c r="E30" s="152">
        <v>91714.559999999998</v>
      </c>
      <c r="F30" s="152">
        <v>80108.759999999995</v>
      </c>
      <c r="G30" s="152">
        <f t="shared" si="9"/>
        <v>33585.440000000002</v>
      </c>
    </row>
    <row r="31" spans="1:7" x14ac:dyDescent="0.3">
      <c r="A31" s="84" t="s">
        <v>307</v>
      </c>
      <c r="B31" s="152">
        <v>50600</v>
      </c>
      <c r="C31" s="152">
        <v>3000</v>
      </c>
      <c r="D31" s="151">
        <f t="shared" si="10"/>
        <v>53600</v>
      </c>
      <c r="E31" s="152">
        <v>29690.58</v>
      </c>
      <c r="F31" s="152">
        <v>21825.78</v>
      </c>
      <c r="G31" s="152">
        <f t="shared" si="9"/>
        <v>23909.42</v>
      </c>
    </row>
    <row r="32" spans="1:7" x14ac:dyDescent="0.3">
      <c r="A32" s="84" t="s">
        <v>308</v>
      </c>
      <c r="B32" s="152">
        <v>212500</v>
      </c>
      <c r="C32" s="152">
        <v>30500</v>
      </c>
      <c r="D32" s="151">
        <f t="shared" si="10"/>
        <v>243000</v>
      </c>
      <c r="E32" s="152">
        <v>234920.94</v>
      </c>
      <c r="F32" s="152">
        <v>172237.37</v>
      </c>
      <c r="G32" s="152">
        <f t="shared" si="9"/>
        <v>8079.0599999999977</v>
      </c>
    </row>
    <row r="33" spans="1:7" x14ac:dyDescent="0.3">
      <c r="A33" s="84" t="s">
        <v>309</v>
      </c>
      <c r="B33" s="152">
        <v>173150</v>
      </c>
      <c r="C33" s="152">
        <v>56815.74</v>
      </c>
      <c r="D33" s="151">
        <f t="shared" si="10"/>
        <v>229965.74</v>
      </c>
      <c r="E33" s="152">
        <v>172457.55</v>
      </c>
      <c r="F33" s="152">
        <v>118347.87</v>
      </c>
      <c r="G33" s="152">
        <f t="shared" si="9"/>
        <v>57508.19</v>
      </c>
    </row>
    <row r="34" spans="1:7" x14ac:dyDescent="0.3">
      <c r="A34" s="84" t="s">
        <v>310</v>
      </c>
      <c r="B34" s="152">
        <v>12000</v>
      </c>
      <c r="C34" s="80">
        <v>0</v>
      </c>
      <c r="D34" s="151">
        <f t="shared" si="10"/>
        <v>12000</v>
      </c>
      <c r="E34" s="152">
        <v>962.51</v>
      </c>
      <c r="F34" s="152">
        <v>962.51</v>
      </c>
      <c r="G34" s="152">
        <f t="shared" si="9"/>
        <v>11037.49</v>
      </c>
    </row>
    <row r="35" spans="1:7" x14ac:dyDescent="0.3">
      <c r="A35" s="84" t="s">
        <v>311</v>
      </c>
      <c r="B35" s="152">
        <v>36500</v>
      </c>
      <c r="C35" s="152">
        <v>5500</v>
      </c>
      <c r="D35" s="151">
        <f t="shared" si="10"/>
        <v>42000</v>
      </c>
      <c r="E35" s="152">
        <v>22731.81</v>
      </c>
      <c r="F35" s="152">
        <v>22731.81</v>
      </c>
      <c r="G35" s="152">
        <f t="shared" si="9"/>
        <v>19268.189999999999</v>
      </c>
    </row>
    <row r="36" spans="1:7" x14ac:dyDescent="0.3">
      <c r="A36" s="84" t="s">
        <v>312</v>
      </c>
      <c r="B36" s="152">
        <v>107200</v>
      </c>
      <c r="C36" s="80">
        <v>0</v>
      </c>
      <c r="D36" s="151">
        <f t="shared" si="10"/>
        <v>107200</v>
      </c>
      <c r="E36" s="152">
        <v>80490.179999999993</v>
      </c>
      <c r="F36" s="152">
        <v>76615.28</v>
      </c>
      <c r="G36" s="152">
        <f t="shared" si="9"/>
        <v>26709.820000000007</v>
      </c>
    </row>
    <row r="37" spans="1:7" x14ac:dyDescent="0.3">
      <c r="A37" s="84" t="s">
        <v>313</v>
      </c>
      <c r="B37" s="152">
        <v>259528.91</v>
      </c>
      <c r="C37" s="152">
        <v>356651.85</v>
      </c>
      <c r="D37" s="151">
        <f t="shared" si="10"/>
        <v>616180.76</v>
      </c>
      <c r="E37" s="152">
        <v>312264.17</v>
      </c>
      <c r="F37" s="152">
        <v>305674.11</v>
      </c>
      <c r="G37" s="152">
        <f t="shared" si="9"/>
        <v>303916.59000000003</v>
      </c>
    </row>
    <row r="38" spans="1:7" x14ac:dyDescent="0.3">
      <c r="A38" s="83" t="s">
        <v>314</v>
      </c>
      <c r="B38" s="80">
        <f>SUM(B39:B47)</f>
        <v>2554373.7799999998</v>
      </c>
      <c r="C38" s="80">
        <f t="shared" ref="C38:G38" si="11">SUM(C39:C47)</f>
        <v>82602.710000000006</v>
      </c>
      <c r="D38" s="80">
        <f t="shared" si="11"/>
        <v>2636976.4899999998</v>
      </c>
      <c r="E38" s="80">
        <f t="shared" si="11"/>
        <v>1172660.3</v>
      </c>
      <c r="F38" s="80">
        <f t="shared" si="11"/>
        <v>1163563.8</v>
      </c>
      <c r="G38" s="80">
        <f t="shared" si="11"/>
        <v>1464316.1899999997</v>
      </c>
    </row>
    <row r="39" spans="1:7" x14ac:dyDescent="0.3">
      <c r="A39" s="84" t="s">
        <v>315</v>
      </c>
      <c r="B39" s="80">
        <v>0</v>
      </c>
      <c r="C39" s="80">
        <v>0</v>
      </c>
      <c r="D39" s="80">
        <f>B39+C39</f>
        <v>0</v>
      </c>
      <c r="E39" s="80">
        <v>0</v>
      </c>
      <c r="F39" s="80">
        <v>0</v>
      </c>
      <c r="G39" s="80">
        <f>D39-E39</f>
        <v>0</v>
      </c>
    </row>
    <row r="40" spans="1:7" x14ac:dyDescent="0.3">
      <c r="A40" s="84" t="s">
        <v>316</v>
      </c>
      <c r="B40" s="80">
        <v>0</v>
      </c>
      <c r="C40" s="80">
        <v>0</v>
      </c>
      <c r="D40" s="80">
        <f t="shared" ref="D40:D47" si="12">B40+C40</f>
        <v>0</v>
      </c>
      <c r="E40" s="80">
        <v>0</v>
      </c>
      <c r="F40" s="80">
        <v>0</v>
      </c>
      <c r="G40" s="80">
        <f t="shared" ref="G40:G47" si="13">D40-E40</f>
        <v>0</v>
      </c>
    </row>
    <row r="41" spans="1:7" x14ac:dyDescent="0.3">
      <c r="A41" s="84" t="s">
        <v>317</v>
      </c>
      <c r="B41" s="80">
        <v>0</v>
      </c>
      <c r="C41" s="80">
        <v>0</v>
      </c>
      <c r="D41" s="80">
        <f t="shared" si="12"/>
        <v>0</v>
      </c>
      <c r="E41" s="80">
        <v>0</v>
      </c>
      <c r="F41" s="80">
        <v>0</v>
      </c>
      <c r="G41" s="80">
        <f t="shared" si="13"/>
        <v>0</v>
      </c>
    </row>
    <row r="42" spans="1:7" x14ac:dyDescent="0.3">
      <c r="A42" s="84" t="s">
        <v>318</v>
      </c>
      <c r="B42" s="152">
        <v>2437389.7799999998</v>
      </c>
      <c r="C42" s="152">
        <v>82602.710000000006</v>
      </c>
      <c r="D42" s="80">
        <f t="shared" si="12"/>
        <v>2519992.4899999998</v>
      </c>
      <c r="E42" s="152">
        <v>1093696.1000000001</v>
      </c>
      <c r="F42" s="152">
        <v>1084599.6000000001</v>
      </c>
      <c r="G42" s="152">
        <f t="shared" si="13"/>
        <v>1426296.3899999997</v>
      </c>
    </row>
    <row r="43" spans="1:7" x14ac:dyDescent="0.3">
      <c r="A43" s="84" t="s">
        <v>319</v>
      </c>
      <c r="B43" s="152">
        <v>116984</v>
      </c>
      <c r="C43" s="80">
        <v>0</v>
      </c>
      <c r="D43" s="80">
        <f t="shared" si="12"/>
        <v>116984</v>
      </c>
      <c r="E43" s="152">
        <v>78964.2</v>
      </c>
      <c r="F43" s="152">
        <v>78964.2</v>
      </c>
      <c r="G43" s="152">
        <f t="shared" si="13"/>
        <v>38019.800000000003</v>
      </c>
    </row>
    <row r="44" spans="1:7" x14ac:dyDescent="0.3">
      <c r="A44" s="84" t="s">
        <v>320</v>
      </c>
      <c r="B44" s="80">
        <v>0</v>
      </c>
      <c r="C44" s="80">
        <v>0</v>
      </c>
      <c r="D44" s="80">
        <f t="shared" si="12"/>
        <v>0</v>
      </c>
      <c r="E44" s="80">
        <v>0</v>
      </c>
      <c r="F44" s="80">
        <v>0</v>
      </c>
      <c r="G44" s="80">
        <f t="shared" si="13"/>
        <v>0</v>
      </c>
    </row>
    <row r="45" spans="1:7" x14ac:dyDescent="0.3">
      <c r="A45" s="84" t="s">
        <v>321</v>
      </c>
      <c r="B45" s="80">
        <v>0</v>
      </c>
      <c r="C45" s="80">
        <v>0</v>
      </c>
      <c r="D45" s="80">
        <f t="shared" si="12"/>
        <v>0</v>
      </c>
      <c r="E45" s="80">
        <v>0</v>
      </c>
      <c r="F45" s="80">
        <v>0</v>
      </c>
      <c r="G45" s="80">
        <f t="shared" si="13"/>
        <v>0</v>
      </c>
    </row>
    <row r="46" spans="1:7" x14ac:dyDescent="0.3">
      <c r="A46" s="84" t="s">
        <v>322</v>
      </c>
      <c r="B46" s="80">
        <v>0</v>
      </c>
      <c r="C46" s="80">
        <v>0</v>
      </c>
      <c r="D46" s="80">
        <f t="shared" si="12"/>
        <v>0</v>
      </c>
      <c r="E46" s="80">
        <v>0</v>
      </c>
      <c r="F46" s="80">
        <v>0</v>
      </c>
      <c r="G46" s="80">
        <f t="shared" si="13"/>
        <v>0</v>
      </c>
    </row>
    <row r="47" spans="1:7" x14ac:dyDescent="0.3">
      <c r="A47" s="84" t="s">
        <v>323</v>
      </c>
      <c r="B47" s="80">
        <v>0</v>
      </c>
      <c r="C47" s="80">
        <v>0</v>
      </c>
      <c r="D47" s="80">
        <f t="shared" si="12"/>
        <v>0</v>
      </c>
      <c r="E47" s="80">
        <v>0</v>
      </c>
      <c r="F47" s="80">
        <v>0</v>
      </c>
      <c r="G47" s="80">
        <f t="shared" si="13"/>
        <v>0</v>
      </c>
    </row>
    <row r="48" spans="1:7" x14ac:dyDescent="0.3">
      <c r="A48" s="83" t="s">
        <v>324</v>
      </c>
      <c r="B48" s="80">
        <f>SUM(B49:B57)</f>
        <v>0</v>
      </c>
      <c r="C48" s="80">
        <f t="shared" ref="C48:G48" si="14">SUM(C49:C57)</f>
        <v>109440</v>
      </c>
      <c r="D48" s="80">
        <f t="shared" si="14"/>
        <v>109440</v>
      </c>
      <c r="E48" s="80">
        <f t="shared" si="14"/>
        <v>28935.02</v>
      </c>
      <c r="F48" s="80">
        <f t="shared" si="14"/>
        <v>28935.02</v>
      </c>
      <c r="G48" s="80">
        <f t="shared" si="14"/>
        <v>80504.98</v>
      </c>
    </row>
    <row r="49" spans="1:7" x14ac:dyDescent="0.3">
      <c r="A49" s="84" t="s">
        <v>325</v>
      </c>
      <c r="B49" s="80">
        <v>0</v>
      </c>
      <c r="C49" s="152">
        <v>29940</v>
      </c>
      <c r="D49" s="151">
        <f>B49+C49</f>
        <v>29940</v>
      </c>
      <c r="E49" s="152">
        <v>28935.02</v>
      </c>
      <c r="F49" s="152">
        <v>28935.02</v>
      </c>
      <c r="G49" s="152">
        <f t="shared" ref="G49" si="15">D49-E49</f>
        <v>1004.9799999999996</v>
      </c>
    </row>
    <row r="50" spans="1:7" x14ac:dyDescent="0.3">
      <c r="A50" s="84" t="s">
        <v>326</v>
      </c>
      <c r="B50" s="80">
        <v>0</v>
      </c>
      <c r="C50" s="152"/>
      <c r="D50" s="80">
        <v>0</v>
      </c>
      <c r="E50" s="80">
        <v>0</v>
      </c>
      <c r="F50" s="80">
        <v>0</v>
      </c>
      <c r="G50" s="80">
        <f t="shared" ref="G50:G57" si="16">D50-E50</f>
        <v>0</v>
      </c>
    </row>
    <row r="51" spans="1:7" x14ac:dyDescent="0.3">
      <c r="A51" s="84" t="s">
        <v>327</v>
      </c>
      <c r="B51" s="80">
        <v>0</v>
      </c>
      <c r="C51" s="152"/>
      <c r="D51" s="80">
        <v>0</v>
      </c>
      <c r="E51" s="80">
        <v>0</v>
      </c>
      <c r="F51" s="80">
        <v>0</v>
      </c>
      <c r="G51" s="80">
        <f t="shared" si="16"/>
        <v>0</v>
      </c>
    </row>
    <row r="52" spans="1:7" x14ac:dyDescent="0.3">
      <c r="A52" s="84" t="s">
        <v>328</v>
      </c>
      <c r="B52" s="80">
        <v>0</v>
      </c>
      <c r="C52" s="152">
        <v>79500</v>
      </c>
      <c r="D52" s="80">
        <v>79500</v>
      </c>
      <c r="E52" s="80">
        <v>0</v>
      </c>
      <c r="F52" s="80">
        <v>0</v>
      </c>
      <c r="G52" s="80">
        <f t="shared" si="16"/>
        <v>79500</v>
      </c>
    </row>
    <row r="53" spans="1:7" x14ac:dyDescent="0.3">
      <c r="A53" s="84" t="s">
        <v>329</v>
      </c>
      <c r="B53" s="80">
        <v>0</v>
      </c>
      <c r="C53" s="152"/>
      <c r="D53" s="80">
        <v>0</v>
      </c>
      <c r="E53" s="80">
        <v>0</v>
      </c>
      <c r="F53" s="80">
        <v>0</v>
      </c>
      <c r="G53" s="80">
        <f t="shared" si="16"/>
        <v>0</v>
      </c>
    </row>
    <row r="54" spans="1:7" x14ac:dyDescent="0.3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f t="shared" si="16"/>
        <v>0</v>
      </c>
    </row>
    <row r="55" spans="1:7" x14ac:dyDescent="0.3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f t="shared" si="16"/>
        <v>0</v>
      </c>
    </row>
    <row r="56" spans="1:7" x14ac:dyDescent="0.3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6"/>
        <v>0</v>
      </c>
    </row>
    <row r="57" spans="1:7" x14ac:dyDescent="0.3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6"/>
        <v>0</v>
      </c>
    </row>
    <row r="58" spans="1:7" x14ac:dyDescent="0.3">
      <c r="A58" s="83" t="s">
        <v>334</v>
      </c>
      <c r="B58" s="80">
        <f>SUM(B59:B61)</f>
        <v>0</v>
      </c>
      <c r="C58" s="80">
        <f t="shared" ref="C58:G58" si="17">SUM(C59:C61)</f>
        <v>0</v>
      </c>
      <c r="D58" s="80">
        <f t="shared" si="17"/>
        <v>0</v>
      </c>
      <c r="E58" s="80">
        <f t="shared" si="17"/>
        <v>0</v>
      </c>
      <c r="F58" s="80">
        <f t="shared" si="17"/>
        <v>0</v>
      </c>
      <c r="G58" s="80">
        <f t="shared" si="17"/>
        <v>0</v>
      </c>
    </row>
    <row r="59" spans="1:7" x14ac:dyDescent="0.3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3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8">D60-E60</f>
        <v>0</v>
      </c>
    </row>
    <row r="61" spans="1:7" x14ac:dyDescent="0.3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8"/>
        <v>0</v>
      </c>
    </row>
    <row r="62" spans="1:7" x14ac:dyDescent="0.3">
      <c r="A62" s="83" t="s">
        <v>338</v>
      </c>
      <c r="B62" s="80">
        <f>SUM(B63:B67,B69:B70)</f>
        <v>285000</v>
      </c>
      <c r="C62" s="80">
        <f t="shared" ref="C62:G62" si="19">SUM(C63:C67,C69:C70)</f>
        <v>-19603.88</v>
      </c>
      <c r="D62" s="80">
        <f t="shared" si="19"/>
        <v>265396.12</v>
      </c>
      <c r="E62" s="80">
        <f t="shared" si="19"/>
        <v>0</v>
      </c>
      <c r="F62" s="80">
        <f t="shared" si="19"/>
        <v>0</v>
      </c>
      <c r="G62" s="80">
        <f t="shared" si="19"/>
        <v>265396.12</v>
      </c>
    </row>
    <row r="63" spans="1:7" x14ac:dyDescent="0.3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3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20">D64-E64</f>
        <v>0</v>
      </c>
    </row>
    <row r="65" spans="1:7" x14ac:dyDescent="0.3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20"/>
        <v>0</v>
      </c>
    </row>
    <row r="66" spans="1:7" x14ac:dyDescent="0.3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20"/>
        <v>0</v>
      </c>
    </row>
    <row r="67" spans="1:7" x14ac:dyDescent="0.3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20"/>
        <v>0</v>
      </c>
    </row>
    <row r="68" spans="1:7" x14ac:dyDescent="0.3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20"/>
        <v>0</v>
      </c>
    </row>
    <row r="69" spans="1:7" x14ac:dyDescent="0.3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20"/>
        <v>0</v>
      </c>
    </row>
    <row r="70" spans="1:7" x14ac:dyDescent="0.3">
      <c r="A70" s="84" t="s">
        <v>346</v>
      </c>
      <c r="B70" s="152">
        <v>285000</v>
      </c>
      <c r="C70" s="152">
        <v>-19603.88</v>
      </c>
      <c r="D70" s="151">
        <f>B70+C70</f>
        <v>265396.12</v>
      </c>
      <c r="E70" s="80">
        <v>0</v>
      </c>
      <c r="F70" s="80">
        <v>0</v>
      </c>
      <c r="G70" s="152">
        <f t="shared" si="20"/>
        <v>265396.12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21">SUM(C72:C74)</f>
        <v>0</v>
      </c>
      <c r="D71" s="80">
        <f t="shared" si="21"/>
        <v>0</v>
      </c>
      <c r="E71" s="80">
        <f t="shared" si="21"/>
        <v>0</v>
      </c>
      <c r="F71" s="80">
        <f t="shared" si="21"/>
        <v>0</v>
      </c>
      <c r="G71" s="80">
        <f t="shared" si="21"/>
        <v>0</v>
      </c>
    </row>
    <row r="72" spans="1:7" x14ac:dyDescent="0.3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3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22">D73-E73</f>
        <v>0</v>
      </c>
    </row>
    <row r="74" spans="1:7" x14ac:dyDescent="0.3">
      <c r="A74" s="84" t="s">
        <v>350</v>
      </c>
      <c r="B74" s="80">
        <v>0</v>
      </c>
      <c r="C74" s="152">
        <v>0</v>
      </c>
      <c r="D74" s="151">
        <f>B74+C74</f>
        <v>0</v>
      </c>
      <c r="E74" s="80">
        <v>0</v>
      </c>
      <c r="F74" s="80">
        <v>0</v>
      </c>
      <c r="G74" s="80">
        <f t="shared" si="22"/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23">SUM(C76:C82)</f>
        <v>0</v>
      </c>
      <c r="D75" s="80">
        <f t="shared" si="23"/>
        <v>0</v>
      </c>
      <c r="E75" s="80">
        <f t="shared" si="23"/>
        <v>0</v>
      </c>
      <c r="F75" s="80">
        <f t="shared" si="23"/>
        <v>0</v>
      </c>
      <c r="G75" s="80">
        <f t="shared" si="23"/>
        <v>0</v>
      </c>
    </row>
    <row r="76" spans="1:7" x14ac:dyDescent="0.3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3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24">D77-E77</f>
        <v>0</v>
      </c>
    </row>
    <row r="78" spans="1:7" x14ac:dyDescent="0.3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24"/>
        <v>0</v>
      </c>
    </row>
    <row r="79" spans="1:7" x14ac:dyDescent="0.3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24"/>
        <v>0</v>
      </c>
    </row>
    <row r="80" spans="1:7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24"/>
        <v>0</v>
      </c>
    </row>
    <row r="81" spans="1:7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24"/>
        <v>0</v>
      </c>
    </row>
    <row r="82" spans="1:7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24"/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25">SUM(C85,C93,C103,C113,C123,C133,C137,C146,C150)</f>
        <v>2593512.67</v>
      </c>
      <c r="D84" s="79">
        <f t="shared" si="25"/>
        <v>2593512.67</v>
      </c>
      <c r="E84" s="79">
        <f t="shared" si="25"/>
        <v>1816856.1600000001</v>
      </c>
      <c r="F84" s="79">
        <f t="shared" si="25"/>
        <v>1776428.3400000003</v>
      </c>
      <c r="G84" s="79">
        <f t="shared" si="25"/>
        <v>776656.50999999989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26">SUM(C86:C92)</f>
        <v>2432822.89</v>
      </c>
      <c r="D85" s="80">
        <f>C85</f>
        <v>2432822.89</v>
      </c>
      <c r="E85" s="80">
        <f t="shared" si="26"/>
        <v>1714374.2900000003</v>
      </c>
      <c r="F85" s="80">
        <f t="shared" si="26"/>
        <v>1714374.2900000003</v>
      </c>
      <c r="G85" s="80">
        <f t="shared" si="26"/>
        <v>718448.59999999986</v>
      </c>
    </row>
    <row r="86" spans="1:7" x14ac:dyDescent="0.3">
      <c r="A86" s="84" t="s">
        <v>287</v>
      </c>
      <c r="B86" s="80">
        <v>0</v>
      </c>
      <c r="C86" s="149">
        <v>2011944.18</v>
      </c>
      <c r="D86" s="149">
        <f>B86+C86</f>
        <v>2011944.18</v>
      </c>
      <c r="E86" s="149">
        <v>1570375.36</v>
      </c>
      <c r="F86" s="149">
        <v>1570375.36</v>
      </c>
      <c r="G86" s="149">
        <f t="shared" ref="G86:G90" si="27">D86-E86</f>
        <v>441568.81999999983</v>
      </c>
    </row>
    <row r="87" spans="1:7" x14ac:dyDescent="0.3">
      <c r="A87" s="84" t="s">
        <v>288</v>
      </c>
      <c r="B87" s="80">
        <v>0</v>
      </c>
      <c r="C87" s="149"/>
      <c r="D87" s="80">
        <f>B87+C87</f>
        <v>0</v>
      </c>
      <c r="E87" s="149"/>
      <c r="F87" s="149"/>
      <c r="G87" s="149">
        <f t="shared" si="27"/>
        <v>0</v>
      </c>
    </row>
    <row r="88" spans="1:7" x14ac:dyDescent="0.3">
      <c r="A88" s="84" t="s">
        <v>289</v>
      </c>
      <c r="B88" s="80">
        <v>0</v>
      </c>
      <c r="C88" s="149">
        <v>243480.19</v>
      </c>
      <c r="D88" s="151">
        <f>B88+C88</f>
        <v>243480.19</v>
      </c>
      <c r="E88" s="149">
        <v>18423.12</v>
      </c>
      <c r="F88" s="149">
        <v>18423.12</v>
      </c>
      <c r="G88" s="149">
        <f t="shared" si="27"/>
        <v>225057.07</v>
      </c>
    </row>
    <row r="89" spans="1:7" x14ac:dyDescent="0.3">
      <c r="A89" s="84" t="s">
        <v>290</v>
      </c>
      <c r="B89" s="80">
        <v>0</v>
      </c>
      <c r="C89" s="149"/>
      <c r="D89" s="80">
        <v>0</v>
      </c>
      <c r="E89" s="149"/>
      <c r="F89" s="149"/>
      <c r="G89" s="149">
        <f t="shared" si="27"/>
        <v>0</v>
      </c>
    </row>
    <row r="90" spans="1:7" x14ac:dyDescent="0.3">
      <c r="A90" s="84" t="s">
        <v>291</v>
      </c>
      <c r="B90" s="80">
        <v>0</v>
      </c>
      <c r="C90" s="149">
        <v>177398.52</v>
      </c>
      <c r="D90" s="151">
        <f>B90+C90</f>
        <v>177398.52</v>
      </c>
      <c r="E90" s="149">
        <v>125575.81</v>
      </c>
      <c r="F90" s="149">
        <v>125575.81</v>
      </c>
      <c r="G90" s="149">
        <f t="shared" si="27"/>
        <v>51822.709999999992</v>
      </c>
    </row>
    <row r="91" spans="1:7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ref="G91:G92" si="28">D91-E91</f>
        <v>0</v>
      </c>
    </row>
    <row r="92" spans="1:7" x14ac:dyDescent="0.3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8"/>
        <v>0</v>
      </c>
    </row>
    <row r="93" spans="1:7" x14ac:dyDescent="0.3">
      <c r="A93" s="83" t="s">
        <v>294</v>
      </c>
      <c r="B93" s="80">
        <f>SUM(B94:B102)</f>
        <v>0</v>
      </c>
      <c r="C93" s="80">
        <f t="shared" ref="C93:G93" si="29">SUM(C94:C102)</f>
        <v>0</v>
      </c>
      <c r="D93" s="80">
        <f t="shared" si="29"/>
        <v>0</v>
      </c>
      <c r="E93" s="80">
        <f t="shared" si="29"/>
        <v>0</v>
      </c>
      <c r="F93" s="80">
        <f t="shared" si="29"/>
        <v>0</v>
      </c>
      <c r="G93" s="80">
        <f t="shared" si="29"/>
        <v>0</v>
      </c>
    </row>
    <row r="94" spans="1:7" x14ac:dyDescent="0.3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3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30">D95-E95</f>
        <v>0</v>
      </c>
    </row>
    <row r="96" spans="1:7" x14ac:dyDescent="0.3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30"/>
        <v>0</v>
      </c>
    </row>
    <row r="97" spans="1:7" x14ac:dyDescent="0.3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30"/>
        <v>0</v>
      </c>
    </row>
    <row r="98" spans="1:7" x14ac:dyDescent="0.3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30"/>
        <v>0</v>
      </c>
    </row>
    <row r="99" spans="1:7" x14ac:dyDescent="0.3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30"/>
        <v>0</v>
      </c>
    </row>
    <row r="100" spans="1:7" x14ac:dyDescent="0.3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30"/>
        <v>0</v>
      </c>
    </row>
    <row r="101" spans="1:7" x14ac:dyDescent="0.3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30"/>
        <v>0</v>
      </c>
    </row>
    <row r="102" spans="1:7" x14ac:dyDescent="0.3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30"/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1">SUM(D104:D112)</f>
        <v>0</v>
      </c>
      <c r="E103" s="80">
        <f t="shared" si="31"/>
        <v>0</v>
      </c>
      <c r="F103" s="80">
        <f t="shared" si="31"/>
        <v>0</v>
      </c>
      <c r="G103" s="80">
        <f t="shared" si="31"/>
        <v>0</v>
      </c>
    </row>
    <row r="104" spans="1:7" x14ac:dyDescent="0.3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3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32">D105-E105</f>
        <v>0</v>
      </c>
    </row>
    <row r="106" spans="1:7" x14ac:dyDescent="0.3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32"/>
        <v>0</v>
      </c>
    </row>
    <row r="107" spans="1:7" x14ac:dyDescent="0.3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32"/>
        <v>0</v>
      </c>
    </row>
    <row r="108" spans="1:7" x14ac:dyDescent="0.3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32"/>
        <v>0</v>
      </c>
    </row>
    <row r="109" spans="1:7" x14ac:dyDescent="0.3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32"/>
        <v>0</v>
      </c>
    </row>
    <row r="110" spans="1:7" x14ac:dyDescent="0.3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32"/>
        <v>0</v>
      </c>
    </row>
    <row r="111" spans="1:7" x14ac:dyDescent="0.3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32"/>
        <v>0</v>
      </c>
    </row>
    <row r="112" spans="1:7" x14ac:dyDescent="0.3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32"/>
        <v>0</v>
      </c>
    </row>
    <row r="113" spans="1:7" x14ac:dyDescent="0.3">
      <c r="A113" s="83" t="s">
        <v>314</v>
      </c>
      <c r="B113" s="80">
        <f>SUM(B114:B122)</f>
        <v>0</v>
      </c>
      <c r="C113" s="80">
        <f t="shared" ref="C113:G113" si="33">SUM(C114:C122)</f>
        <v>160689.78</v>
      </c>
      <c r="D113" s="80">
        <f t="shared" si="33"/>
        <v>160689.78</v>
      </c>
      <c r="E113" s="80">
        <f t="shared" si="33"/>
        <v>102481.87</v>
      </c>
      <c r="F113" s="80">
        <f t="shared" si="33"/>
        <v>62054.05</v>
      </c>
      <c r="G113" s="80">
        <f t="shared" si="33"/>
        <v>58207.91</v>
      </c>
    </row>
    <row r="114" spans="1:7" x14ac:dyDescent="0.3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3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34">D115-E115</f>
        <v>0</v>
      </c>
    </row>
    <row r="116" spans="1:7" x14ac:dyDescent="0.3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34"/>
        <v>0</v>
      </c>
    </row>
    <row r="117" spans="1:7" x14ac:dyDescent="0.3">
      <c r="A117" s="84" t="s">
        <v>318</v>
      </c>
      <c r="B117" s="80">
        <v>0</v>
      </c>
      <c r="C117" s="149">
        <v>160689.78</v>
      </c>
      <c r="D117" s="151">
        <f>B117+C117</f>
        <v>160689.78</v>
      </c>
      <c r="E117" s="149">
        <v>102481.87</v>
      </c>
      <c r="F117" s="149">
        <v>62054.05</v>
      </c>
      <c r="G117" s="149">
        <f t="shared" si="34"/>
        <v>58207.91</v>
      </c>
    </row>
    <row r="118" spans="1:7" x14ac:dyDescent="0.3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34"/>
        <v>0</v>
      </c>
    </row>
    <row r="119" spans="1:7" x14ac:dyDescent="0.3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34"/>
        <v>0</v>
      </c>
    </row>
    <row r="120" spans="1:7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34"/>
        <v>0</v>
      </c>
    </row>
    <row r="121" spans="1:7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34"/>
        <v>0</v>
      </c>
    </row>
    <row r="122" spans="1:7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34"/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35">SUM(C124:C132)</f>
        <v>0</v>
      </c>
      <c r="D123" s="80">
        <f t="shared" si="35"/>
        <v>0</v>
      </c>
      <c r="E123" s="80">
        <f t="shared" si="35"/>
        <v>0</v>
      </c>
      <c r="F123" s="80">
        <f t="shared" si="35"/>
        <v>0</v>
      </c>
      <c r="G123" s="80">
        <f t="shared" si="35"/>
        <v>0</v>
      </c>
    </row>
    <row r="124" spans="1:7" x14ac:dyDescent="0.3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3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6">D125-E125</f>
        <v>0</v>
      </c>
    </row>
    <row r="126" spans="1:7" x14ac:dyDescent="0.3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6"/>
        <v>0</v>
      </c>
    </row>
    <row r="127" spans="1:7" x14ac:dyDescent="0.3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6"/>
        <v>0</v>
      </c>
    </row>
    <row r="128" spans="1:7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6"/>
        <v>0</v>
      </c>
    </row>
    <row r="129" spans="1:7" x14ac:dyDescent="0.3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6"/>
        <v>0</v>
      </c>
    </row>
    <row r="130" spans="1:7" x14ac:dyDescent="0.3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6"/>
        <v>0</v>
      </c>
    </row>
    <row r="131" spans="1:7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6"/>
        <v>0</v>
      </c>
    </row>
    <row r="132" spans="1:7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6"/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G133" si="37">SUM(C134:C136)</f>
        <v>0</v>
      </c>
      <c r="D133" s="80">
        <f t="shared" si="37"/>
        <v>0</v>
      </c>
      <c r="E133" s="80">
        <f t="shared" si="37"/>
        <v>0</v>
      </c>
      <c r="F133" s="80">
        <f t="shared" si="37"/>
        <v>0</v>
      </c>
      <c r="G133" s="80">
        <f t="shared" si="37"/>
        <v>0</v>
      </c>
    </row>
    <row r="134" spans="1:7" x14ac:dyDescent="0.3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3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8">D135-E135</f>
        <v>0</v>
      </c>
    </row>
    <row r="136" spans="1:7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8"/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39">SUM(C138:C142,C144:C145)</f>
        <v>0</v>
      </c>
      <c r="D137" s="80">
        <f t="shared" si="39"/>
        <v>0</v>
      </c>
      <c r="E137" s="80">
        <f t="shared" si="39"/>
        <v>0</v>
      </c>
      <c r="F137" s="80">
        <f t="shared" si="39"/>
        <v>0</v>
      </c>
      <c r="G137" s="80">
        <f t="shared" si="39"/>
        <v>0</v>
      </c>
    </row>
    <row r="138" spans="1:7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40">D139-E139</f>
        <v>0</v>
      </c>
    </row>
    <row r="140" spans="1:7" x14ac:dyDescent="0.3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40"/>
        <v>0</v>
      </c>
    </row>
    <row r="141" spans="1:7" x14ac:dyDescent="0.3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40"/>
        <v>0</v>
      </c>
    </row>
    <row r="142" spans="1:7" x14ac:dyDescent="0.3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40"/>
        <v>0</v>
      </c>
    </row>
    <row r="143" spans="1:7" x14ac:dyDescent="0.3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40"/>
        <v>0</v>
      </c>
    </row>
    <row r="144" spans="1:7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40"/>
        <v>0</v>
      </c>
    </row>
    <row r="145" spans="1:7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40"/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41">SUM(C147:C149)</f>
        <v>0</v>
      </c>
      <c r="D146" s="80">
        <f t="shared" si="41"/>
        <v>0</v>
      </c>
      <c r="E146" s="80">
        <f t="shared" si="41"/>
        <v>0</v>
      </c>
      <c r="F146" s="80">
        <f t="shared" si="41"/>
        <v>0</v>
      </c>
      <c r="G146" s="80">
        <f t="shared" si="41"/>
        <v>0</v>
      </c>
    </row>
    <row r="147" spans="1:7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42">D148-E148</f>
        <v>0</v>
      </c>
    </row>
    <row r="149" spans="1:7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42"/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43">SUM(C151:C157)</f>
        <v>0</v>
      </c>
      <c r="D150" s="80">
        <f t="shared" si="43"/>
        <v>0</v>
      </c>
      <c r="E150" s="80">
        <f t="shared" si="43"/>
        <v>0</v>
      </c>
      <c r="F150" s="80">
        <f t="shared" si="43"/>
        <v>0</v>
      </c>
      <c r="G150" s="80">
        <f t="shared" si="43"/>
        <v>0</v>
      </c>
    </row>
    <row r="151" spans="1:7" x14ac:dyDescent="0.3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3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44">D152-E152</f>
        <v>0</v>
      </c>
    </row>
    <row r="153" spans="1:7" x14ac:dyDescent="0.3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44"/>
        <v>0</v>
      </c>
    </row>
    <row r="154" spans="1:7" x14ac:dyDescent="0.3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44"/>
        <v>0</v>
      </c>
    </row>
    <row r="155" spans="1:7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44"/>
        <v>0</v>
      </c>
    </row>
    <row r="156" spans="1:7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44"/>
        <v>0</v>
      </c>
    </row>
    <row r="157" spans="1:7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44"/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16815722.509999998</v>
      </c>
      <c r="C159" s="79">
        <f t="shared" ref="C159:G159" si="45">C9+C84</f>
        <v>887436.52</v>
      </c>
      <c r="D159" s="79">
        <f t="shared" si="45"/>
        <v>17703159.030000001</v>
      </c>
      <c r="E159" s="79">
        <f t="shared" si="45"/>
        <v>10707990.27</v>
      </c>
      <c r="F159" s="79">
        <f t="shared" si="45"/>
        <v>10278311.719999999</v>
      </c>
      <c r="G159" s="79">
        <f t="shared" si="45"/>
        <v>6995168.7599999998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D9:G159 C9:C31 C33:C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16815722.509999998</v>
      </c>
      <c r="Q2" s="18">
        <f>'Formato 6 a)'!C9</f>
        <v>-1706076.15</v>
      </c>
      <c r="R2" s="18">
        <f>'Formato 6 a)'!D9</f>
        <v>15109646.360000001</v>
      </c>
      <c r="S2" s="18">
        <f>'Formato 6 a)'!E9</f>
        <v>8891134.1099999994</v>
      </c>
      <c r="T2" s="18">
        <f>'Formato 6 a)'!F9</f>
        <v>8501883.379999999</v>
      </c>
      <c r="U2" s="18">
        <f>'Formato 6 a)'!G9</f>
        <v>6218512.25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11946327.5</v>
      </c>
      <c r="Q3" s="18">
        <f>'Formato 6 a)'!C10</f>
        <v>-2432822.8899999997</v>
      </c>
      <c r="R3" s="18">
        <f>'Formato 6 a)'!D10</f>
        <v>9513504.6100000013</v>
      </c>
      <c r="S3" s="18">
        <f>'Formato 6 a)'!E10</f>
        <v>5887054.9499999993</v>
      </c>
      <c r="T3" s="18">
        <f>'Formato 6 a)'!F10</f>
        <v>5887054.9499999993</v>
      </c>
      <c r="U3" s="18">
        <f>'Formato 6 a)'!G10</f>
        <v>3626449.66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7327834.0300000003</v>
      </c>
      <c r="Q4" s="18">
        <f>'Formato 6 a)'!C11</f>
        <v>-2156471.7599999998</v>
      </c>
      <c r="R4" s="18">
        <f>'Formato 6 a)'!D11</f>
        <v>5171362.2700000005</v>
      </c>
      <c r="S4" s="18">
        <f>'Formato 6 a)'!E11</f>
        <v>3674409.79</v>
      </c>
      <c r="T4" s="18">
        <f>'Formato 6 a)'!F11</f>
        <v>3674409.79</v>
      </c>
      <c r="U4" s="18">
        <f>'Formato 6 a)'!G11</f>
        <v>1496952.4800000004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39600</v>
      </c>
      <c r="Q5" s="18">
        <f>'Formato 6 a)'!C12</f>
        <v>0</v>
      </c>
      <c r="R5" s="18">
        <f>'Formato 6 a)'!D12</f>
        <v>39600</v>
      </c>
      <c r="S5" s="18">
        <f>'Formato 6 a)'!E12</f>
        <v>0</v>
      </c>
      <c r="T5" s="18">
        <f>'Formato 6 a)'!F12</f>
        <v>0</v>
      </c>
      <c r="U5" s="18">
        <f>'Formato 6 a)'!G12</f>
        <v>39600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1102000.56</v>
      </c>
      <c r="Q6" s="18">
        <f>'Formato 6 a)'!C13</f>
        <v>-236629.82</v>
      </c>
      <c r="R6" s="18">
        <f>'Formato 6 a)'!D13</f>
        <v>865370.74</v>
      </c>
      <c r="S6" s="18">
        <f>'Formato 6 a)'!E13</f>
        <v>87602.79</v>
      </c>
      <c r="T6" s="18">
        <f>'Formato 6 a)'!F13</f>
        <v>87602.79</v>
      </c>
      <c r="U6" s="18">
        <f>'Formato 6 a)'!G13</f>
        <v>777767.95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1850486.73</v>
      </c>
      <c r="Q7" s="18">
        <f>'Formato 6 a)'!C14</f>
        <v>147459.68</v>
      </c>
      <c r="R7" s="18">
        <f>'Formato 6 a)'!D14</f>
        <v>1997946.41</v>
      </c>
      <c r="S7" s="18">
        <f>'Formato 6 a)'!E14</f>
        <v>1302061.52</v>
      </c>
      <c r="T7" s="18">
        <f>'Formato 6 a)'!F14</f>
        <v>1302061.52</v>
      </c>
      <c r="U7" s="18">
        <f>'Formato 6 a)'!G14</f>
        <v>695884.8899999999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1626406.18</v>
      </c>
      <c r="Q8" s="18">
        <f>'Formato 6 a)'!C15</f>
        <v>-187180.99</v>
      </c>
      <c r="R8" s="18">
        <f>'Formato 6 a)'!D15</f>
        <v>1439225.19</v>
      </c>
      <c r="S8" s="18">
        <f>'Formato 6 a)'!E15</f>
        <v>822980.85</v>
      </c>
      <c r="T8" s="18">
        <f>'Formato 6 a)'!F15</f>
        <v>822980.85</v>
      </c>
      <c r="U8" s="18">
        <f>'Formato 6 a)'!G15</f>
        <v>616244.34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791542.32000000007</v>
      </c>
      <c r="Q11" s="18">
        <f>'Formato 6 a)'!C18</f>
        <v>153540.32</v>
      </c>
      <c r="R11" s="18">
        <f>'Formato 6 a)'!D18</f>
        <v>945082.64</v>
      </c>
      <c r="S11" s="18">
        <f>'Formato 6 a)'!E18</f>
        <v>746681.78999999992</v>
      </c>
      <c r="T11" s="18">
        <f>'Formato 6 a)'!F18</f>
        <v>538709.37</v>
      </c>
      <c r="U11" s="18">
        <f>'Formato 6 a)'!G18</f>
        <v>198400.85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151650</v>
      </c>
      <c r="Q12" s="18">
        <f>'Formato 6 a)'!C19</f>
        <v>18200</v>
      </c>
      <c r="R12" s="18">
        <f>'Formato 6 a)'!D19</f>
        <v>169850</v>
      </c>
      <c r="S12" s="18">
        <f>'Formato 6 a)'!E19</f>
        <v>140977.23000000001</v>
      </c>
      <c r="T12" s="18">
        <f>'Formato 6 a)'!F19</f>
        <v>101120.21</v>
      </c>
      <c r="U12" s="18">
        <f>'Formato 6 a)'!G19</f>
        <v>28872.76999999999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3500</v>
      </c>
      <c r="Q13" s="18">
        <f>'Formato 6 a)'!C20</f>
        <v>0</v>
      </c>
      <c r="R13" s="18">
        <f>'Formato 6 a)'!D20</f>
        <v>3500</v>
      </c>
      <c r="S13" s="18">
        <f>'Formato 6 a)'!E20</f>
        <v>5044.58</v>
      </c>
      <c r="T13" s="18">
        <f>'Formato 6 a)'!F20</f>
        <v>5044.58</v>
      </c>
      <c r="U13" s="18">
        <f>'Formato 6 a)'!G20</f>
        <v>-1544.58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92292.32</v>
      </c>
      <c r="Q14" s="18">
        <f>'Formato 6 a)'!C21</f>
        <v>-92292.32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10000</v>
      </c>
      <c r="Q15" s="18">
        <f>'Formato 6 a)'!C22</f>
        <v>0</v>
      </c>
      <c r="R15" s="18">
        <f>'Formato 6 a)'!D22</f>
        <v>10000</v>
      </c>
      <c r="S15" s="18">
        <f>'Formato 6 a)'!E22</f>
        <v>2381.0100000000002</v>
      </c>
      <c r="T15" s="18">
        <f>'Formato 6 a)'!F22</f>
        <v>1822.35</v>
      </c>
      <c r="U15" s="18">
        <f>'Formato 6 a)'!G22</f>
        <v>7618.99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9500</v>
      </c>
      <c r="Q16" s="18">
        <f>'Formato 6 a)'!C23</f>
        <v>10000</v>
      </c>
      <c r="R16" s="18">
        <f>'Formato 6 a)'!D23</f>
        <v>19500</v>
      </c>
      <c r="S16" s="18">
        <f>'Formato 6 a)'!E23</f>
        <v>10323.75</v>
      </c>
      <c r="T16" s="18">
        <f>'Formato 6 a)'!F23</f>
        <v>10323.75</v>
      </c>
      <c r="U16" s="18">
        <f>'Formato 6 a)'!G23</f>
        <v>9176.25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417500</v>
      </c>
      <c r="Q17" s="18">
        <f>'Formato 6 a)'!C24</f>
        <v>196132.64</v>
      </c>
      <c r="R17" s="18">
        <f>'Formato 6 a)'!D24</f>
        <v>613632.64</v>
      </c>
      <c r="S17" s="18">
        <f>'Formato 6 a)'!E24</f>
        <v>465272.13</v>
      </c>
      <c r="T17" s="18">
        <f>'Formato 6 a)'!F24</f>
        <v>349201.67</v>
      </c>
      <c r="U17" s="18">
        <f>'Formato 6 a)'!G24</f>
        <v>148360.51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107100</v>
      </c>
      <c r="Q20" s="18">
        <f>'Formato 6 a)'!C27</f>
        <v>21500</v>
      </c>
      <c r="R20" s="18">
        <f>'Formato 6 a)'!D27</f>
        <v>128600</v>
      </c>
      <c r="S20" s="18">
        <f>'Formato 6 a)'!E27</f>
        <v>122683.09</v>
      </c>
      <c r="T20" s="18">
        <f>'Formato 6 a)'!F27</f>
        <v>71196.81</v>
      </c>
      <c r="U20" s="18">
        <f>'Formato 6 a)'!G27</f>
        <v>5916.9100000000035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1238478.9099999999</v>
      </c>
      <c r="Q21" s="18">
        <f>'Formato 6 a)'!C28</f>
        <v>400767.58999999997</v>
      </c>
      <c r="R21" s="18">
        <f>'Formato 6 a)'!D28</f>
        <v>1639246.5</v>
      </c>
      <c r="S21" s="18">
        <f>'Formato 6 a)'!E28</f>
        <v>1055802.05</v>
      </c>
      <c r="T21" s="18">
        <f>'Formato 6 a)'!F28</f>
        <v>883620.24</v>
      </c>
      <c r="U21" s="18">
        <f>'Formato 6 a)'!G28</f>
        <v>583444.44999999995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218000</v>
      </c>
      <c r="Q22" s="18">
        <f>'Formato 6 a)'!C29</f>
        <v>-8000</v>
      </c>
      <c r="R22" s="18">
        <f>'Formato 6 a)'!D29</f>
        <v>210000</v>
      </c>
      <c r="S22" s="18">
        <f>'Formato 6 a)'!E29</f>
        <v>110569.75</v>
      </c>
      <c r="T22" s="18">
        <f>'Formato 6 a)'!F29</f>
        <v>85116.75</v>
      </c>
      <c r="U22" s="18">
        <f>'Formato 6 a)'!G29</f>
        <v>99430.25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169000</v>
      </c>
      <c r="Q23" s="18">
        <f>'Formato 6 a)'!C30</f>
        <v>-43700</v>
      </c>
      <c r="R23" s="18">
        <f>'Formato 6 a)'!D30</f>
        <v>125300</v>
      </c>
      <c r="S23" s="18">
        <f>'Formato 6 a)'!E30</f>
        <v>91714.559999999998</v>
      </c>
      <c r="T23" s="18">
        <f>'Formato 6 a)'!F30</f>
        <v>80108.759999999995</v>
      </c>
      <c r="U23" s="18">
        <f>'Formato 6 a)'!G30</f>
        <v>33585.440000000002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50600</v>
      </c>
      <c r="Q24" s="18" t="e">
        <f>'Formato 6 a)'!#REF!</f>
        <v>#REF!</v>
      </c>
      <c r="R24" s="18">
        <f>'Formato 6 a)'!D31</f>
        <v>53600</v>
      </c>
      <c r="S24" s="18">
        <f>'Formato 6 a)'!E31</f>
        <v>29690.58</v>
      </c>
      <c r="T24" s="18">
        <f>'Formato 6 a)'!F31</f>
        <v>21825.78</v>
      </c>
      <c r="U24" s="18">
        <f>'Formato 6 a)'!G31</f>
        <v>23909.42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212500</v>
      </c>
      <c r="Q25" s="18">
        <f>'Formato 6 a)'!C31</f>
        <v>3000</v>
      </c>
      <c r="R25" s="18">
        <f>'Formato 6 a)'!D32</f>
        <v>243000</v>
      </c>
      <c r="S25" s="18">
        <f>'Formato 6 a)'!E32</f>
        <v>234920.94</v>
      </c>
      <c r="T25" s="18">
        <f>'Formato 6 a)'!F32</f>
        <v>172237.37</v>
      </c>
      <c r="U25" s="18">
        <f>'Formato 6 a)'!G32</f>
        <v>8079.0599999999977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173150</v>
      </c>
      <c r="Q26" s="18">
        <f>'Formato 6 a)'!C33</f>
        <v>56815.74</v>
      </c>
      <c r="R26" s="18">
        <f>'Formato 6 a)'!D33</f>
        <v>229965.74</v>
      </c>
      <c r="S26" s="18">
        <f>'Formato 6 a)'!E33</f>
        <v>172457.55</v>
      </c>
      <c r="T26" s="18">
        <f>'Formato 6 a)'!F33</f>
        <v>118347.87</v>
      </c>
      <c r="U26" s="18">
        <f>'Formato 6 a)'!G33</f>
        <v>57508.19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12000</v>
      </c>
      <c r="Q27" s="18">
        <f>'Formato 6 a)'!C34</f>
        <v>0</v>
      </c>
      <c r="R27" s="18">
        <f>'Formato 6 a)'!D34</f>
        <v>12000</v>
      </c>
      <c r="S27" s="18">
        <f>'Formato 6 a)'!E34</f>
        <v>962.51</v>
      </c>
      <c r="T27" s="18">
        <f>'Formato 6 a)'!F34</f>
        <v>962.51</v>
      </c>
      <c r="U27" s="18">
        <f>'Formato 6 a)'!G34</f>
        <v>11037.49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36500</v>
      </c>
      <c r="Q28" s="18">
        <f>'Formato 6 a)'!C35</f>
        <v>5500</v>
      </c>
      <c r="R28" s="18">
        <f>'Formato 6 a)'!D35</f>
        <v>42000</v>
      </c>
      <c r="S28" s="18">
        <f>'Formato 6 a)'!E35</f>
        <v>22731.81</v>
      </c>
      <c r="T28" s="18">
        <f>'Formato 6 a)'!F35</f>
        <v>22731.81</v>
      </c>
      <c r="U28" s="18">
        <f>'Formato 6 a)'!G35</f>
        <v>19268.189999999999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107200</v>
      </c>
      <c r="Q29" s="18">
        <f>'Formato 6 a)'!C36</f>
        <v>0</v>
      </c>
      <c r="R29" s="18">
        <f>'Formato 6 a)'!D36</f>
        <v>107200</v>
      </c>
      <c r="S29" s="18">
        <f>'Formato 6 a)'!E36</f>
        <v>80490.179999999993</v>
      </c>
      <c r="T29" s="18">
        <f>'Formato 6 a)'!F36</f>
        <v>76615.28</v>
      </c>
      <c r="U29" s="18">
        <f>'Formato 6 a)'!G36</f>
        <v>26709.820000000007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259528.91</v>
      </c>
      <c r="Q30" s="18">
        <f>'Formato 6 a)'!C37</f>
        <v>356651.85</v>
      </c>
      <c r="R30" s="18">
        <f>'Formato 6 a)'!D37</f>
        <v>616180.76</v>
      </c>
      <c r="S30" s="18">
        <f>'Formato 6 a)'!E37</f>
        <v>312264.17</v>
      </c>
      <c r="T30" s="18">
        <f>'Formato 6 a)'!F37</f>
        <v>305674.11</v>
      </c>
      <c r="U30" s="18">
        <f>'Formato 6 a)'!G37</f>
        <v>303916.59000000003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2554373.7799999998</v>
      </c>
      <c r="Q31" s="18">
        <f>'Formato 6 a)'!C38</f>
        <v>82602.710000000006</v>
      </c>
      <c r="R31" s="18">
        <f>'Formato 6 a)'!D38</f>
        <v>2636976.4899999998</v>
      </c>
      <c r="S31" s="18">
        <f>'Formato 6 a)'!E38</f>
        <v>1172660.3</v>
      </c>
      <c r="T31" s="18">
        <f>'Formato 6 a)'!F38</f>
        <v>1163563.8</v>
      </c>
      <c r="U31" s="18">
        <f>'Formato 6 a)'!G38</f>
        <v>1464316.1899999997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2437389.7799999998</v>
      </c>
      <c r="Q35" s="18">
        <f>'Formato 6 a)'!C42</f>
        <v>82602.710000000006</v>
      </c>
      <c r="R35" s="18">
        <f>'Formato 6 a)'!D42</f>
        <v>2519992.4899999998</v>
      </c>
      <c r="S35" s="18">
        <f>'Formato 6 a)'!E42</f>
        <v>1093696.1000000001</v>
      </c>
      <c r="T35" s="18">
        <f>'Formato 6 a)'!F42</f>
        <v>1084599.6000000001</v>
      </c>
      <c r="U35" s="18">
        <f>'Formato 6 a)'!G42</f>
        <v>1426296.3899999997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116984</v>
      </c>
      <c r="Q36" s="18">
        <f>'Formato 6 a)'!C43</f>
        <v>0</v>
      </c>
      <c r="R36" s="18">
        <f>'Formato 6 a)'!D43</f>
        <v>116984</v>
      </c>
      <c r="S36" s="18">
        <f>'Formato 6 a)'!E43</f>
        <v>78964.2</v>
      </c>
      <c r="T36" s="18">
        <f>'Formato 6 a)'!F43</f>
        <v>78964.2</v>
      </c>
      <c r="U36" s="18">
        <f>'Formato 6 a)'!G43</f>
        <v>38019.800000000003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109440</v>
      </c>
      <c r="R41" s="18">
        <f>'Formato 6 a)'!D48</f>
        <v>109440</v>
      </c>
      <c r="S41" s="18">
        <f>'Formato 6 a)'!E48</f>
        <v>28935.02</v>
      </c>
      <c r="T41" s="18">
        <f>'Formato 6 a)'!F48</f>
        <v>28935.02</v>
      </c>
      <c r="U41" s="18">
        <f>'Formato 6 a)'!G48</f>
        <v>80504.98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29940</v>
      </c>
      <c r="R42" s="18">
        <f>'Formato 6 a)'!D49</f>
        <v>29940</v>
      </c>
      <c r="S42" s="18">
        <f>'Formato 6 a)'!E49</f>
        <v>28935.02</v>
      </c>
      <c r="T42" s="18">
        <f>'Formato 6 a)'!F49</f>
        <v>28935.02</v>
      </c>
      <c r="U42" s="18">
        <f>'Formato 6 a)'!G49</f>
        <v>1004.9799999999996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79500</v>
      </c>
      <c r="R45" s="18">
        <f>'Formato 6 a)'!D52</f>
        <v>79500</v>
      </c>
      <c r="S45" s="18">
        <f>'Formato 6 a)'!E52</f>
        <v>0</v>
      </c>
      <c r="T45" s="18">
        <f>'Formato 6 a)'!F52</f>
        <v>0</v>
      </c>
      <c r="U45" s="18">
        <f>'Formato 6 a)'!G52</f>
        <v>79500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285000</v>
      </c>
      <c r="Q55" s="18">
        <f>'Formato 6 a)'!C62</f>
        <v>-19603.88</v>
      </c>
      <c r="R55" s="18">
        <f>'Formato 6 a)'!D62</f>
        <v>265396.12</v>
      </c>
      <c r="S55" s="18">
        <f>'Formato 6 a)'!E62</f>
        <v>0</v>
      </c>
      <c r="T55" s="18">
        <f>'Formato 6 a)'!F62</f>
        <v>0</v>
      </c>
      <c r="U55" s="18">
        <f>'Formato 6 a)'!G62</f>
        <v>265396.12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285000</v>
      </c>
      <c r="Q63" s="18">
        <f>'Formato 6 a)'!C70</f>
        <v>-19603.88</v>
      </c>
      <c r="R63" s="18">
        <f>'Formato 6 a)'!D70</f>
        <v>265396.12</v>
      </c>
      <c r="S63" s="18">
        <f>'Formato 6 a)'!E70</f>
        <v>0</v>
      </c>
      <c r="T63" s="18">
        <f>'Formato 6 a)'!F70</f>
        <v>0</v>
      </c>
      <c r="U63" s="18">
        <f>'Formato 6 a)'!G70</f>
        <v>265396.12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2593512.67</v>
      </c>
      <c r="R76">
        <f>'Formato 6 a)'!D84</f>
        <v>2593512.67</v>
      </c>
      <c r="S76">
        <f>'Formato 6 a)'!E84</f>
        <v>1816856.1600000001</v>
      </c>
      <c r="T76">
        <f>'Formato 6 a)'!F84</f>
        <v>1776428.3400000003</v>
      </c>
      <c r="U76">
        <f>'Formato 6 a)'!G84</f>
        <v>776656.50999999989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2432822.89</v>
      </c>
      <c r="R77">
        <f>'Formato 6 a)'!D85</f>
        <v>2432822.89</v>
      </c>
      <c r="S77">
        <f>'Formato 6 a)'!E85</f>
        <v>1714374.2900000003</v>
      </c>
      <c r="T77">
        <f>'Formato 6 a)'!F85</f>
        <v>1714374.2900000003</v>
      </c>
      <c r="U77">
        <f>'Formato 6 a)'!G85</f>
        <v>718448.59999999986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2011944.18</v>
      </c>
      <c r="R78">
        <f>'Formato 6 a)'!D86</f>
        <v>2011944.18</v>
      </c>
      <c r="S78">
        <f>'Formato 6 a)'!E86</f>
        <v>1570375.36</v>
      </c>
      <c r="T78">
        <f>'Formato 6 a)'!F86</f>
        <v>1570375.36</v>
      </c>
      <c r="U78">
        <f>'Formato 6 a)'!G86</f>
        <v>441568.81999999983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243480.19</v>
      </c>
      <c r="R80">
        <f>'Formato 6 a)'!D88</f>
        <v>243480.19</v>
      </c>
      <c r="S80">
        <f>'Formato 6 a)'!E88</f>
        <v>18423.12</v>
      </c>
      <c r="T80">
        <f>'Formato 6 a)'!F88</f>
        <v>18423.12</v>
      </c>
      <c r="U80">
        <f>'Formato 6 a)'!G88</f>
        <v>225057.07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177398.52</v>
      </c>
      <c r="R82">
        <f>'Formato 6 a)'!D90</f>
        <v>177398.52</v>
      </c>
      <c r="S82">
        <f>'Formato 6 a)'!E90</f>
        <v>125575.81</v>
      </c>
      <c r="T82">
        <f>'Formato 6 a)'!F90</f>
        <v>125575.81</v>
      </c>
      <c r="U82">
        <f>'Formato 6 a)'!G90</f>
        <v>51822.709999999992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160689.78</v>
      </c>
      <c r="R105">
        <f>'Formato 6 a)'!D113</f>
        <v>160689.78</v>
      </c>
      <c r="S105">
        <f>'Formato 6 a)'!E113</f>
        <v>102481.87</v>
      </c>
      <c r="T105">
        <f>'Formato 6 a)'!F113</f>
        <v>62054.05</v>
      </c>
      <c r="U105">
        <f>'Formato 6 a)'!G113</f>
        <v>58207.91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160689.78</v>
      </c>
      <c r="R109">
        <f>'Formato 6 a)'!D117</f>
        <v>160689.78</v>
      </c>
      <c r="S109">
        <f>'Formato 6 a)'!E117</f>
        <v>102481.87</v>
      </c>
      <c r="T109">
        <f>'Formato 6 a)'!F117</f>
        <v>62054.05</v>
      </c>
      <c r="U109">
        <f>'Formato 6 a)'!G117</f>
        <v>58207.91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16815722.509999998</v>
      </c>
      <c r="Q150">
        <f>'Formato 6 a)'!C159</f>
        <v>887436.52</v>
      </c>
      <c r="R150">
        <f>'Formato 6 a)'!D159</f>
        <v>17703159.030000001</v>
      </c>
      <c r="S150">
        <f>'Formato 6 a)'!E159</f>
        <v>10707990.27</v>
      </c>
      <c r="T150">
        <f>'Formato 6 a)'!F159</f>
        <v>10278311.719999999</v>
      </c>
      <c r="U150">
        <f>'Formato 6 a)'!G159</f>
        <v>6995168.7599999998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5" sqref="A5:G5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81" t="s">
        <v>3290</v>
      </c>
      <c r="B1" s="181"/>
      <c r="C1" s="181"/>
      <c r="D1" s="181"/>
      <c r="E1" s="181"/>
      <c r="F1" s="181"/>
      <c r="G1" s="181"/>
    </row>
    <row r="2" spans="1:7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 x14ac:dyDescent="0.3">
      <c r="A3" s="165" t="s">
        <v>277</v>
      </c>
      <c r="B3" s="166"/>
      <c r="C3" s="166"/>
      <c r="D3" s="166"/>
      <c r="E3" s="166"/>
      <c r="F3" s="166"/>
      <c r="G3" s="167"/>
    </row>
    <row r="4" spans="1:7" x14ac:dyDescent="0.3">
      <c r="A4" s="165" t="s">
        <v>431</v>
      </c>
      <c r="B4" s="166"/>
      <c r="C4" s="166"/>
      <c r="D4" s="166"/>
      <c r="E4" s="166"/>
      <c r="F4" s="166"/>
      <c r="G4" s="167"/>
    </row>
    <row r="5" spans="1:7" x14ac:dyDescent="0.3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 x14ac:dyDescent="0.3">
      <c r="A6" s="171" t="s">
        <v>118</v>
      </c>
      <c r="B6" s="172"/>
      <c r="C6" s="172"/>
      <c r="D6" s="172"/>
      <c r="E6" s="172"/>
      <c r="F6" s="172"/>
      <c r="G6" s="173"/>
    </row>
    <row r="7" spans="1:7" x14ac:dyDescent="0.3">
      <c r="A7" s="177" t="s">
        <v>0</v>
      </c>
      <c r="B7" s="179" t="s">
        <v>279</v>
      </c>
      <c r="C7" s="179"/>
      <c r="D7" s="179"/>
      <c r="E7" s="179"/>
      <c r="F7" s="179"/>
      <c r="G7" s="183" t="s">
        <v>280</v>
      </c>
    </row>
    <row r="8" spans="1:7" ht="28.8" x14ac:dyDescent="0.3">
      <c r="A8" s="17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2"/>
    </row>
    <row r="9" spans="1:7" x14ac:dyDescent="0.3">
      <c r="A9" s="52" t="s">
        <v>440</v>
      </c>
      <c r="B9" s="149">
        <v>16856222.510000002</v>
      </c>
      <c r="C9" s="149">
        <v>-1476568.33</v>
      </c>
      <c r="D9" s="153">
        <v>15379654.18</v>
      </c>
      <c r="E9" s="59">
        <v>9045834.1099999994</v>
      </c>
      <c r="F9" s="149">
        <v>8605283.3800000008</v>
      </c>
      <c r="G9" s="59">
        <v>6333820.0700000003</v>
      </c>
    </row>
    <row r="10" spans="1:7" s="24" customFormat="1" x14ac:dyDescent="0.3">
      <c r="A10" s="144" t="s">
        <v>432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77">
        <f>D10-E10</f>
        <v>0</v>
      </c>
    </row>
    <row r="11" spans="1:7" s="24" customFormat="1" x14ac:dyDescent="0.3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f t="shared" ref="G11:G17" si="0">D11-E11</f>
        <v>0</v>
      </c>
    </row>
    <row r="12" spans="1:7" s="24" customFormat="1" x14ac:dyDescent="0.3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f t="shared" si="0"/>
        <v>0</v>
      </c>
    </row>
    <row r="13" spans="1:7" s="24" customFormat="1" x14ac:dyDescent="0.3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f t="shared" si="0"/>
        <v>0</v>
      </c>
    </row>
    <row r="14" spans="1:7" s="24" customFormat="1" x14ac:dyDescent="0.3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f t="shared" si="0"/>
        <v>0</v>
      </c>
    </row>
    <row r="15" spans="1:7" s="24" customFormat="1" x14ac:dyDescent="0.3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f t="shared" si="0"/>
        <v>0</v>
      </c>
    </row>
    <row r="16" spans="1:7" s="24" customFormat="1" x14ac:dyDescent="0.3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f t="shared" si="0"/>
        <v>0</v>
      </c>
    </row>
    <row r="17" spans="1:7" s="24" customFormat="1" x14ac:dyDescent="0.3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0</v>
      </c>
      <c r="C19" s="149">
        <v>2634012.67</v>
      </c>
      <c r="D19" s="149">
        <f>B19+C19</f>
        <v>2634012.67</v>
      </c>
      <c r="E19" s="149">
        <v>1819156.16</v>
      </c>
      <c r="F19" s="149">
        <v>58054.05</v>
      </c>
      <c r="G19" s="149">
        <f t="shared" ref="G19" si="1">D19-E19</f>
        <v>814856.51</v>
      </c>
    </row>
    <row r="20" spans="1:7" s="24" customFormat="1" x14ac:dyDescent="0.3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x14ac:dyDescent="0.3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2">D21-E21</f>
        <v>0</v>
      </c>
    </row>
    <row r="22" spans="1:7" s="24" customFormat="1" x14ac:dyDescent="0.3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s="24" customFormat="1" x14ac:dyDescent="0.3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s="24" customFormat="1" x14ac:dyDescent="0.3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s="24" customFormat="1" x14ac:dyDescent="0.3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s="24" customFormat="1" x14ac:dyDescent="0.3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s="24" customFormat="1" x14ac:dyDescent="0.3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16856222.510000002</v>
      </c>
      <c r="C29" s="61">
        <f>GASTO_NE_T2+GASTO_E_T2</f>
        <v>1157444.3399999999</v>
      </c>
      <c r="D29" s="61">
        <f>GASTO_NE_T3+GASTO_E_T3</f>
        <v>18013666.850000001</v>
      </c>
      <c r="E29" s="61">
        <f>GASTO_NE_T4+GASTO_E_T4</f>
        <v>10864990.27</v>
      </c>
      <c r="F29" s="61">
        <f>GASTO_NE_T5+GASTO_E_T5</f>
        <v>8663337.4300000016</v>
      </c>
      <c r="G29" s="61">
        <f>GASTO_NE_T6+GASTO_E_T6</f>
        <v>7148676.5800000001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16856222.510000002</v>
      </c>
      <c r="Q2" s="18">
        <f>GASTO_NE_T2</f>
        <v>-1476568.33</v>
      </c>
      <c r="R2" s="18">
        <f>GASTO_NE_T3</f>
        <v>15379654.18</v>
      </c>
      <c r="S2" s="18">
        <f>GASTO_NE_T4</f>
        <v>9045834.1099999994</v>
      </c>
      <c r="T2" s="18">
        <f>GASTO_NE_T5</f>
        <v>8605283.3800000008</v>
      </c>
      <c r="U2" s="18">
        <f>GASTO_NE_T6</f>
        <v>6333820.0700000003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2634012.67</v>
      </c>
      <c r="R3" s="18">
        <f>GASTO_E_T3</f>
        <v>2634012.67</v>
      </c>
      <c r="S3" s="18">
        <f>GASTO_E_T4</f>
        <v>1819156.16</v>
      </c>
      <c r="T3" s="18">
        <f>GASTO_E_T5</f>
        <v>58054.05</v>
      </c>
      <c r="U3" s="18">
        <f>GASTO_E_T6</f>
        <v>814856.51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16856222.510000002</v>
      </c>
      <c r="Q4" s="18">
        <f>TOTAL_E_T2</f>
        <v>1157444.3399999999</v>
      </c>
      <c r="R4" s="18">
        <f>TOTAL_E_T3</f>
        <v>18013666.850000001</v>
      </c>
      <c r="S4" s="18">
        <f>TOTAL_E_T4</f>
        <v>10864990.27</v>
      </c>
      <c r="T4" s="18">
        <f>TOTAL_E_T5</f>
        <v>8663337.4300000016</v>
      </c>
      <c r="U4" s="18">
        <f>TOTAL_E_T6</f>
        <v>7148676.5800000001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C77" sqref="C77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87" t="s">
        <v>3289</v>
      </c>
      <c r="B1" s="188"/>
      <c r="C1" s="188"/>
      <c r="D1" s="188"/>
      <c r="E1" s="188"/>
      <c r="F1" s="188"/>
      <c r="G1" s="188"/>
    </row>
    <row r="2" spans="1:7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 x14ac:dyDescent="0.3">
      <c r="A3" s="165" t="s">
        <v>396</v>
      </c>
      <c r="B3" s="166"/>
      <c r="C3" s="166"/>
      <c r="D3" s="166"/>
      <c r="E3" s="166"/>
      <c r="F3" s="166"/>
      <c r="G3" s="167"/>
    </row>
    <row r="4" spans="1:7" x14ac:dyDescent="0.3">
      <c r="A4" s="165" t="s">
        <v>397</v>
      </c>
      <c r="B4" s="166"/>
      <c r="C4" s="166"/>
      <c r="D4" s="166"/>
      <c r="E4" s="166"/>
      <c r="F4" s="166"/>
      <c r="G4" s="167"/>
    </row>
    <row r="5" spans="1:7" x14ac:dyDescent="0.3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 x14ac:dyDescent="0.3">
      <c r="A6" s="171" t="s">
        <v>118</v>
      </c>
      <c r="B6" s="172"/>
      <c r="C6" s="172"/>
      <c r="D6" s="172"/>
      <c r="E6" s="172"/>
      <c r="F6" s="172"/>
      <c r="G6" s="173"/>
    </row>
    <row r="7" spans="1:7" x14ac:dyDescent="0.3">
      <c r="A7" s="166" t="s">
        <v>0</v>
      </c>
      <c r="B7" s="171" t="s">
        <v>279</v>
      </c>
      <c r="C7" s="172"/>
      <c r="D7" s="172"/>
      <c r="E7" s="172"/>
      <c r="F7" s="173"/>
      <c r="G7" s="183" t="s">
        <v>3286</v>
      </c>
    </row>
    <row r="8" spans="1:7" ht="30.75" customHeight="1" x14ac:dyDescent="0.3">
      <c r="A8" s="16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2"/>
    </row>
    <row r="9" spans="1:7" x14ac:dyDescent="0.3">
      <c r="A9" s="52" t="s">
        <v>363</v>
      </c>
      <c r="B9" s="70">
        <f>SUM(B10,B19,B27,B37)</f>
        <v>16856222.509999998</v>
      </c>
      <c r="C9" s="70">
        <f t="shared" ref="C9:G9" si="0">SUM(C10,C19,C27,C37)</f>
        <v>-1539782.3199999996</v>
      </c>
      <c r="D9" s="70">
        <f t="shared" si="0"/>
        <v>15316440.189999999</v>
      </c>
      <c r="E9" s="70">
        <f t="shared" si="0"/>
        <v>7721619.9900000002</v>
      </c>
      <c r="F9" s="70">
        <f t="shared" si="0"/>
        <v>7272368.8300000001</v>
      </c>
      <c r="G9" s="70">
        <f t="shared" si="0"/>
        <v>7594820.2000000002</v>
      </c>
    </row>
    <row r="10" spans="1:7" x14ac:dyDescent="0.3">
      <c r="A10" s="53" t="s">
        <v>364</v>
      </c>
      <c r="B10" s="71">
        <f>SUM(B11:B18)</f>
        <v>6698237.0800000001</v>
      </c>
      <c r="C10" s="71">
        <f t="shared" ref="C10:F10" si="1">SUM(C11:C18)</f>
        <v>713036.09000000008</v>
      </c>
      <c r="D10" s="71">
        <f t="shared" si="1"/>
        <v>7411273.1699999999</v>
      </c>
      <c r="E10" s="71">
        <f t="shared" si="1"/>
        <v>4736608.09</v>
      </c>
      <c r="F10" s="71">
        <f t="shared" si="1"/>
        <v>4442449.53</v>
      </c>
      <c r="G10" s="71">
        <f>SUM(G11:G18)</f>
        <v>2674665.08</v>
      </c>
    </row>
    <row r="11" spans="1:7" x14ac:dyDescent="0.3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3">
      <c r="A13" s="63" t="s">
        <v>367</v>
      </c>
      <c r="B13" s="149">
        <v>2002719.4</v>
      </c>
      <c r="C13" s="149">
        <v>427405.52</v>
      </c>
      <c r="D13" s="149">
        <f t="shared" ref="D13:D18" si="3">B13+C13</f>
        <v>2430124.92</v>
      </c>
      <c r="E13" s="149">
        <v>1404712.86</v>
      </c>
      <c r="F13" s="149">
        <v>1349797.34</v>
      </c>
      <c r="G13" s="149">
        <f t="shared" si="2"/>
        <v>1025412.0599999998</v>
      </c>
    </row>
    <row r="14" spans="1:7" x14ac:dyDescent="0.3">
      <c r="A14" s="63" t="s">
        <v>368</v>
      </c>
      <c r="B14" s="149"/>
      <c r="C14" s="149"/>
      <c r="D14" s="149">
        <f t="shared" si="3"/>
        <v>0</v>
      </c>
      <c r="E14" s="149"/>
      <c r="F14" s="149"/>
      <c r="G14" s="149">
        <f t="shared" si="2"/>
        <v>0</v>
      </c>
    </row>
    <row r="15" spans="1:7" x14ac:dyDescent="0.3">
      <c r="A15" s="63" t="s">
        <v>369</v>
      </c>
      <c r="B15" s="149">
        <v>1537523.72</v>
      </c>
      <c r="C15" s="149">
        <v>18550</v>
      </c>
      <c r="D15" s="149">
        <f t="shared" si="3"/>
        <v>1556073.72</v>
      </c>
      <c r="E15" s="149">
        <v>973152.9</v>
      </c>
      <c r="F15" s="149">
        <v>913299.4</v>
      </c>
      <c r="G15" s="149">
        <f t="shared" si="2"/>
        <v>582920.81999999995</v>
      </c>
    </row>
    <row r="16" spans="1:7" x14ac:dyDescent="0.3">
      <c r="A16" s="63" t="s">
        <v>370</v>
      </c>
      <c r="B16" s="149"/>
      <c r="C16" s="149"/>
      <c r="D16" s="149">
        <f t="shared" si="3"/>
        <v>0</v>
      </c>
      <c r="E16" s="149"/>
      <c r="F16" s="149"/>
      <c r="G16" s="149">
        <f t="shared" si="2"/>
        <v>0</v>
      </c>
    </row>
    <row r="17" spans="1:7" x14ac:dyDescent="0.3">
      <c r="A17" s="63" t="s">
        <v>371</v>
      </c>
      <c r="B17" s="149">
        <v>1964960.78</v>
      </c>
      <c r="C17" s="149">
        <v>83096</v>
      </c>
      <c r="D17" s="149">
        <f t="shared" si="3"/>
        <v>2048056.78</v>
      </c>
      <c r="E17" s="149">
        <v>1344694.78</v>
      </c>
      <c r="F17" s="149">
        <v>1326419.51</v>
      </c>
      <c r="G17" s="149">
        <f t="shared" si="2"/>
        <v>703362</v>
      </c>
    </row>
    <row r="18" spans="1:7" x14ac:dyDescent="0.3">
      <c r="A18" s="63" t="s">
        <v>372</v>
      </c>
      <c r="B18" s="149">
        <v>1193033.18</v>
      </c>
      <c r="C18" s="149">
        <v>183984.57</v>
      </c>
      <c r="D18" s="149">
        <f t="shared" si="3"/>
        <v>1377017.75</v>
      </c>
      <c r="E18" s="149">
        <v>1014047.55</v>
      </c>
      <c r="F18" s="149">
        <v>852933.28</v>
      </c>
      <c r="G18" s="149">
        <f t="shared" si="2"/>
        <v>362970.19999999995</v>
      </c>
    </row>
    <row r="19" spans="1:7" x14ac:dyDescent="0.3">
      <c r="A19" s="53" t="s">
        <v>373</v>
      </c>
      <c r="B19" s="71">
        <f t="shared" ref="B19:F19" si="4">SUM(B20:B26)</f>
        <v>10157985.43</v>
      </c>
      <c r="C19" s="71">
        <f t="shared" si="4"/>
        <v>-2252818.4099999997</v>
      </c>
      <c r="D19" s="71">
        <f t="shared" si="4"/>
        <v>7905167.0199999996</v>
      </c>
      <c r="E19" s="71">
        <f t="shared" si="4"/>
        <v>2985011.9</v>
      </c>
      <c r="F19" s="71">
        <f t="shared" si="4"/>
        <v>2829919.3</v>
      </c>
      <c r="G19" s="71">
        <f>SUM(G20:G26)</f>
        <v>4920155.12</v>
      </c>
    </row>
    <row r="20" spans="1:7" x14ac:dyDescent="0.3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f>D20-E20</f>
        <v>0</v>
      </c>
    </row>
    <row r="21" spans="1:7" x14ac:dyDescent="0.3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 t="shared" ref="G21:G26" si="5">D21-E21</f>
        <v>0</v>
      </c>
    </row>
    <row r="22" spans="1:7" x14ac:dyDescent="0.3">
      <c r="A22" s="63" t="s">
        <v>376</v>
      </c>
      <c r="B22" s="149">
        <v>407276.81</v>
      </c>
      <c r="C22" s="149">
        <v>17200</v>
      </c>
      <c r="D22" s="154">
        <f>B22+C22</f>
        <v>424476.81</v>
      </c>
      <c r="E22" s="149">
        <v>194537.2</v>
      </c>
      <c r="F22" s="149">
        <v>176992.28</v>
      </c>
      <c r="G22" s="72">
        <f t="shared" si="5"/>
        <v>229939.61</v>
      </c>
    </row>
    <row r="23" spans="1:7" x14ac:dyDescent="0.3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5"/>
        <v>0</v>
      </c>
    </row>
    <row r="24" spans="1:7" x14ac:dyDescent="0.3">
      <c r="A24" s="63" t="s">
        <v>378</v>
      </c>
      <c r="B24" s="149">
        <v>2652991.9900000002</v>
      </c>
      <c r="C24" s="149">
        <v>-36103.800000000003</v>
      </c>
      <c r="D24" s="154">
        <f>B24+C24</f>
        <v>2616888.1900000004</v>
      </c>
      <c r="E24" s="149">
        <v>1049249.78</v>
      </c>
      <c r="F24" s="149">
        <v>1024926.86</v>
      </c>
      <c r="G24" s="72">
        <f t="shared" si="5"/>
        <v>1567638.4100000004</v>
      </c>
    </row>
    <row r="25" spans="1:7" x14ac:dyDescent="0.3">
      <c r="A25" s="63" t="s">
        <v>379</v>
      </c>
      <c r="B25" s="149">
        <v>7097716.6299999999</v>
      </c>
      <c r="C25" s="149">
        <v>-2233914.61</v>
      </c>
      <c r="D25" s="154">
        <f>B25+C25</f>
        <v>4863802.0199999996</v>
      </c>
      <c r="E25" s="149">
        <v>1741224.92</v>
      </c>
      <c r="F25" s="149">
        <v>1628000.16</v>
      </c>
      <c r="G25" s="72">
        <f t="shared" si="5"/>
        <v>3122577.0999999996</v>
      </c>
    </row>
    <row r="26" spans="1:7" x14ac:dyDescent="0.3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5"/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6">SUM(C28:C36)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>SUM(G28:G36)</f>
        <v>0</v>
      </c>
    </row>
    <row r="28" spans="1:7" x14ac:dyDescent="0.3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f>D28-E28</f>
        <v>0</v>
      </c>
    </row>
    <row r="29" spans="1:7" x14ac:dyDescent="0.3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f t="shared" ref="G29:G36" si="7">D29-E29</f>
        <v>0</v>
      </c>
    </row>
    <row r="30" spans="1:7" x14ac:dyDescent="0.3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f t="shared" si="7"/>
        <v>0</v>
      </c>
    </row>
    <row r="31" spans="1:7" x14ac:dyDescent="0.3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f t="shared" si="7"/>
        <v>0</v>
      </c>
    </row>
    <row r="32" spans="1:7" x14ac:dyDescent="0.3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7"/>
        <v>0</v>
      </c>
    </row>
    <row r="33" spans="1:7" x14ac:dyDescent="0.3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f t="shared" si="7"/>
        <v>0</v>
      </c>
    </row>
    <row r="34" spans="1:7" x14ac:dyDescent="0.3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f t="shared" si="7"/>
        <v>0</v>
      </c>
    </row>
    <row r="35" spans="1:7" x14ac:dyDescent="0.3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f t="shared" si="7"/>
        <v>0</v>
      </c>
    </row>
    <row r="36" spans="1:7" x14ac:dyDescent="0.3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f t="shared" si="7"/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 x14ac:dyDescent="0.3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f>D38-E38</f>
        <v>0</v>
      </c>
    </row>
    <row r="39" spans="1:7" ht="28.8" x14ac:dyDescent="0.3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9">D39-E39</f>
        <v>0</v>
      </c>
    </row>
    <row r="40" spans="1:7" x14ac:dyDescent="0.3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9"/>
        <v>0</v>
      </c>
    </row>
    <row r="41" spans="1:7" x14ac:dyDescent="0.3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9"/>
        <v>0</v>
      </c>
    </row>
    <row r="42" spans="1:7" x14ac:dyDescent="0.3">
      <c r="A42" s="69"/>
      <c r="B42" s="72">
        <v>0</v>
      </c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10">SUM(C44,C53,C61,C71)</f>
        <v>2634012.67</v>
      </c>
      <c r="D43" s="73">
        <f t="shared" si="10"/>
        <v>2634012.67</v>
      </c>
      <c r="E43" s="73">
        <f t="shared" si="10"/>
        <v>1819156.1600000001</v>
      </c>
      <c r="F43" s="73">
        <f t="shared" si="10"/>
        <v>1778728.34</v>
      </c>
      <c r="G43" s="73">
        <f t="shared" si="10"/>
        <v>814856.50999999989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11">SUM(C45:C52)</f>
        <v>40500</v>
      </c>
      <c r="D44" s="72">
        <f t="shared" si="11"/>
        <v>40500</v>
      </c>
      <c r="E44" s="72">
        <f t="shared" si="11"/>
        <v>2300</v>
      </c>
      <c r="F44" s="72">
        <f t="shared" si="11"/>
        <v>2300</v>
      </c>
      <c r="G44" s="72">
        <f t="shared" si="11"/>
        <v>38200</v>
      </c>
    </row>
    <row r="45" spans="1:7" x14ac:dyDescent="0.3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2">D46-E46</f>
        <v>0</v>
      </c>
    </row>
    <row r="47" spans="1:7" x14ac:dyDescent="0.3">
      <c r="A47" s="69" t="s">
        <v>367</v>
      </c>
      <c r="B47" s="72">
        <v>0</v>
      </c>
      <c r="C47" s="149">
        <v>40500</v>
      </c>
      <c r="D47" s="149">
        <f t="shared" ref="D47" si="13">B47+C47</f>
        <v>40500</v>
      </c>
      <c r="E47" s="149">
        <v>2300</v>
      </c>
      <c r="F47" s="149">
        <v>2300</v>
      </c>
      <c r="G47" s="149">
        <f t="shared" si="12"/>
        <v>38200</v>
      </c>
    </row>
    <row r="48" spans="1:7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2"/>
        <v>0</v>
      </c>
    </row>
    <row r="49" spans="1:7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2"/>
        <v>0</v>
      </c>
    </row>
    <row r="50" spans="1:7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2"/>
        <v>0</v>
      </c>
    </row>
    <row r="51" spans="1:7" x14ac:dyDescent="0.3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2"/>
        <v>0</v>
      </c>
    </row>
    <row r="52" spans="1:7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2"/>
        <v>0</v>
      </c>
    </row>
    <row r="53" spans="1:7" x14ac:dyDescent="0.3">
      <c r="A53" s="53" t="s">
        <v>373</v>
      </c>
      <c r="B53" s="71">
        <f>SUM(B54:B60)</f>
        <v>0</v>
      </c>
      <c r="C53" s="71">
        <f t="shared" ref="C53:G53" si="14">SUM(C54:C60)</f>
        <v>2593512.67</v>
      </c>
      <c r="D53" s="71">
        <f t="shared" si="14"/>
        <v>2593512.67</v>
      </c>
      <c r="E53" s="71">
        <f t="shared" si="14"/>
        <v>1816856.1600000001</v>
      </c>
      <c r="F53" s="71">
        <f t="shared" si="14"/>
        <v>1776428.34</v>
      </c>
      <c r="G53" s="71">
        <f t="shared" si="14"/>
        <v>776656.50999999989</v>
      </c>
    </row>
    <row r="54" spans="1:7" x14ac:dyDescent="0.3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f>D54-E54</f>
        <v>0</v>
      </c>
    </row>
    <row r="55" spans="1:7" x14ac:dyDescent="0.3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f t="shared" ref="G55:G60" si="15">D55-E55</f>
        <v>0</v>
      </c>
    </row>
    <row r="56" spans="1:7" x14ac:dyDescent="0.3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f t="shared" si="15"/>
        <v>0</v>
      </c>
    </row>
    <row r="57" spans="1:7" x14ac:dyDescent="0.3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f t="shared" si="15"/>
        <v>0</v>
      </c>
    </row>
    <row r="58" spans="1:7" x14ac:dyDescent="0.3">
      <c r="A58" s="69" t="s">
        <v>378</v>
      </c>
      <c r="B58" s="71">
        <v>0</v>
      </c>
      <c r="C58" s="149">
        <v>130000</v>
      </c>
      <c r="D58" s="149">
        <f t="shared" ref="D58:D59" si="16">B58+C58</f>
        <v>130000</v>
      </c>
      <c r="E58" s="149">
        <v>89980.87</v>
      </c>
      <c r="F58" s="149">
        <v>58054.05</v>
      </c>
      <c r="G58" s="149">
        <f t="shared" si="15"/>
        <v>40019.130000000005</v>
      </c>
    </row>
    <row r="59" spans="1:7" x14ac:dyDescent="0.3">
      <c r="A59" s="69" t="s">
        <v>379</v>
      </c>
      <c r="B59" s="71">
        <v>0</v>
      </c>
      <c r="C59" s="149">
        <v>2463512.67</v>
      </c>
      <c r="D59" s="149">
        <f t="shared" si="16"/>
        <v>2463512.67</v>
      </c>
      <c r="E59" s="149">
        <v>1726875.29</v>
      </c>
      <c r="F59" s="149">
        <v>1718374.29</v>
      </c>
      <c r="G59" s="149">
        <f t="shared" si="15"/>
        <v>736637.37999999989</v>
      </c>
    </row>
    <row r="60" spans="1:7" x14ac:dyDescent="0.3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f t="shared" si="15"/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17">SUM(C62:C70)</f>
        <v>0</v>
      </c>
      <c r="D61" s="71">
        <f t="shared" si="17"/>
        <v>0</v>
      </c>
      <c r="E61" s="71">
        <f t="shared" si="17"/>
        <v>0</v>
      </c>
      <c r="F61" s="71">
        <f t="shared" si="17"/>
        <v>0</v>
      </c>
      <c r="G61" s="71">
        <f t="shared" si="17"/>
        <v>0</v>
      </c>
    </row>
    <row r="62" spans="1:7" x14ac:dyDescent="0.3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f>D62-E62</f>
        <v>0</v>
      </c>
    </row>
    <row r="63" spans="1:7" x14ac:dyDescent="0.3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f t="shared" ref="G63:G70" si="18">D63-E63</f>
        <v>0</v>
      </c>
    </row>
    <row r="64" spans="1:7" x14ac:dyDescent="0.3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f t="shared" si="18"/>
        <v>0</v>
      </c>
    </row>
    <row r="65" spans="1:8" x14ac:dyDescent="0.3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f t="shared" si="18"/>
        <v>0</v>
      </c>
    </row>
    <row r="66" spans="1:8" x14ac:dyDescent="0.3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f t="shared" si="18"/>
        <v>0</v>
      </c>
    </row>
    <row r="67" spans="1:8" x14ac:dyDescent="0.3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f t="shared" si="18"/>
        <v>0</v>
      </c>
    </row>
    <row r="68" spans="1:8" x14ac:dyDescent="0.3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f t="shared" si="18"/>
        <v>0</v>
      </c>
    </row>
    <row r="69" spans="1:8" x14ac:dyDescent="0.3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f t="shared" si="18"/>
        <v>0</v>
      </c>
    </row>
    <row r="70" spans="1:8" x14ac:dyDescent="0.3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f t="shared" si="18"/>
        <v>0</v>
      </c>
    </row>
    <row r="71" spans="1:8" x14ac:dyDescent="0.3">
      <c r="A71" s="64" t="s">
        <v>3299</v>
      </c>
      <c r="B71" s="74">
        <f>SUM(B72:B75)</f>
        <v>0</v>
      </c>
      <c r="C71" s="74">
        <f t="shared" ref="C71:F71" si="19">SUM(C72:C75)</f>
        <v>0</v>
      </c>
      <c r="D71" s="74">
        <f t="shared" si="19"/>
        <v>0</v>
      </c>
      <c r="E71" s="74">
        <f t="shared" si="19"/>
        <v>0</v>
      </c>
      <c r="F71" s="74">
        <f t="shared" si="19"/>
        <v>0</v>
      </c>
      <c r="G71" s="74">
        <f>SUM(G72:G75)</f>
        <v>0</v>
      </c>
    </row>
    <row r="72" spans="1:8" x14ac:dyDescent="0.3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f>D72-E72</f>
        <v>0</v>
      </c>
    </row>
    <row r="73" spans="1:8" ht="28.8" x14ac:dyDescent="0.3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f t="shared" ref="G73:G75" si="20">D73-E73</f>
        <v>0</v>
      </c>
    </row>
    <row r="74" spans="1:8" x14ac:dyDescent="0.3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f t="shared" si="20"/>
        <v>0</v>
      </c>
    </row>
    <row r="75" spans="1:8" x14ac:dyDescent="0.3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f t="shared" si="20"/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16856222.509999998</v>
      </c>
      <c r="C77" s="73">
        <f t="shared" ref="C77:F77" si="21">C43+C9</f>
        <v>1094230.3500000003</v>
      </c>
      <c r="D77" s="73">
        <f t="shared" si="21"/>
        <v>17950452.859999999</v>
      </c>
      <c r="E77" s="73">
        <f t="shared" si="21"/>
        <v>9540776.1500000004</v>
      </c>
      <c r="F77" s="73">
        <f t="shared" si="21"/>
        <v>9051097.1699999999</v>
      </c>
      <c r="G77" s="73">
        <f>G43+G9</f>
        <v>8409676.7100000009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16856222.509999998</v>
      </c>
      <c r="Q2" s="18">
        <f>'Formato 6 c)'!C9</f>
        <v>-1539782.3199999996</v>
      </c>
      <c r="R2" s="18">
        <f>'Formato 6 c)'!D9</f>
        <v>15316440.189999999</v>
      </c>
      <c r="S2" s="18">
        <f>'Formato 6 c)'!E9</f>
        <v>7721619.9900000002</v>
      </c>
      <c r="T2" s="18">
        <f>'Formato 6 c)'!F9</f>
        <v>7272368.8300000001</v>
      </c>
      <c r="U2" s="18">
        <f>'Formato 6 c)'!G9</f>
        <v>7594820.2000000002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6698237.0800000001</v>
      </c>
      <c r="Q3" s="18">
        <f>'Formato 6 c)'!C10</f>
        <v>713036.09000000008</v>
      </c>
      <c r="R3" s="18">
        <f>'Formato 6 c)'!D10</f>
        <v>7411273.1699999999</v>
      </c>
      <c r="S3" s="18">
        <f>'Formato 6 c)'!E10</f>
        <v>4736608.09</v>
      </c>
      <c r="T3" s="18">
        <f>'Formato 6 c)'!F10</f>
        <v>4442449.53</v>
      </c>
      <c r="U3" s="18">
        <f>'Formato 6 c)'!G10</f>
        <v>2674665.08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2002719.4</v>
      </c>
      <c r="Q6" s="18">
        <f>'Formato 6 c)'!C13</f>
        <v>427405.52</v>
      </c>
      <c r="R6" s="18">
        <f>'Formato 6 c)'!D13</f>
        <v>2430124.92</v>
      </c>
      <c r="S6" s="18">
        <f>'Formato 6 c)'!E13</f>
        <v>1404712.86</v>
      </c>
      <c r="T6" s="18">
        <f>'Formato 6 c)'!F13</f>
        <v>1349797.34</v>
      </c>
      <c r="U6" s="18">
        <f>'Formato 6 c)'!G13</f>
        <v>1025412.0599999998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1537523.72</v>
      </c>
      <c r="Q8" s="18">
        <f>'Formato 6 c)'!C15</f>
        <v>18550</v>
      </c>
      <c r="R8" s="18">
        <f>'Formato 6 c)'!D15</f>
        <v>1556073.72</v>
      </c>
      <c r="S8" s="18">
        <f>'Formato 6 c)'!E15</f>
        <v>973152.9</v>
      </c>
      <c r="T8" s="18">
        <f>'Formato 6 c)'!F15</f>
        <v>913299.4</v>
      </c>
      <c r="U8" s="18">
        <f>'Formato 6 c)'!G15</f>
        <v>582920.81999999995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1964960.78</v>
      </c>
      <c r="Q10" s="18">
        <f>'Formato 6 c)'!C17</f>
        <v>83096</v>
      </c>
      <c r="R10" s="18">
        <f>'Formato 6 c)'!D17</f>
        <v>2048056.78</v>
      </c>
      <c r="S10" s="18">
        <f>'Formato 6 c)'!E17</f>
        <v>1344694.78</v>
      </c>
      <c r="T10" s="18">
        <f>'Formato 6 c)'!F17</f>
        <v>1326419.51</v>
      </c>
      <c r="U10" s="18">
        <f>'Formato 6 c)'!G17</f>
        <v>703362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1193033.18</v>
      </c>
      <c r="Q11" s="18">
        <f>'Formato 6 c)'!C18</f>
        <v>183984.57</v>
      </c>
      <c r="R11" s="18">
        <f>'Formato 6 c)'!D18</f>
        <v>1377017.75</v>
      </c>
      <c r="S11" s="18">
        <f>'Formato 6 c)'!E18</f>
        <v>1014047.55</v>
      </c>
      <c r="T11" s="18">
        <f>'Formato 6 c)'!F18</f>
        <v>852933.28</v>
      </c>
      <c r="U11" s="18">
        <f>'Formato 6 c)'!G18</f>
        <v>362970.19999999995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10157985.43</v>
      </c>
      <c r="Q12" s="18">
        <f>'Formato 6 c)'!C19</f>
        <v>-2252818.4099999997</v>
      </c>
      <c r="R12" s="18">
        <f>'Formato 6 c)'!D19</f>
        <v>7905167.0199999996</v>
      </c>
      <c r="S12" s="18">
        <f>'Formato 6 c)'!E19</f>
        <v>2985011.9</v>
      </c>
      <c r="T12" s="18">
        <f>'Formato 6 c)'!F19</f>
        <v>2829919.3</v>
      </c>
      <c r="U12" s="18">
        <f>'Formato 6 c)'!G19</f>
        <v>4920155.12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407276.81</v>
      </c>
      <c r="Q15" s="18">
        <f>'Formato 6 c)'!C22</f>
        <v>17200</v>
      </c>
      <c r="R15" s="18">
        <f>'Formato 6 c)'!D22</f>
        <v>424476.81</v>
      </c>
      <c r="S15" s="18">
        <f>'Formato 6 c)'!E22</f>
        <v>194537.2</v>
      </c>
      <c r="T15" s="18">
        <f>'Formato 6 c)'!F22</f>
        <v>176992.28</v>
      </c>
      <c r="U15" s="18">
        <f>'Formato 6 c)'!G22</f>
        <v>229939.61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2652991.9900000002</v>
      </c>
      <c r="Q17" s="18">
        <f>'Formato 6 c)'!C24</f>
        <v>-36103.800000000003</v>
      </c>
      <c r="R17" s="18">
        <f>'Formato 6 c)'!D24</f>
        <v>2616888.1900000004</v>
      </c>
      <c r="S17" s="18">
        <f>'Formato 6 c)'!E24</f>
        <v>1049249.78</v>
      </c>
      <c r="T17" s="18">
        <f>'Formato 6 c)'!F24</f>
        <v>1024926.86</v>
      </c>
      <c r="U17" s="18">
        <f>'Formato 6 c)'!G24</f>
        <v>1567638.4100000004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7097716.6299999999</v>
      </c>
      <c r="Q18" s="18">
        <f>'Formato 6 c)'!C25</f>
        <v>-2233914.61</v>
      </c>
      <c r="R18" s="18">
        <f>'Formato 6 c)'!D25</f>
        <v>4863802.0199999996</v>
      </c>
      <c r="S18" s="18">
        <f>'Formato 6 c)'!E25</f>
        <v>1741224.92</v>
      </c>
      <c r="T18" s="18">
        <f>'Formato 6 c)'!F25</f>
        <v>1628000.16</v>
      </c>
      <c r="U18" s="18">
        <f>'Formato 6 c)'!G25</f>
        <v>3122577.0999999996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2634012.67</v>
      </c>
      <c r="R35" s="18">
        <f>'Formato 6 c)'!D43</f>
        <v>2634012.67</v>
      </c>
      <c r="S35" s="18">
        <f>'Formato 6 c)'!E43</f>
        <v>1819156.1600000001</v>
      </c>
      <c r="T35" s="18">
        <f>'Formato 6 c)'!F43</f>
        <v>1778728.34</v>
      </c>
      <c r="U35" s="18">
        <f>'Formato 6 c)'!G43</f>
        <v>814856.50999999989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40500</v>
      </c>
      <c r="R36" s="18">
        <f>'Formato 6 c)'!D44</f>
        <v>40500</v>
      </c>
      <c r="S36" s="18">
        <f>'Formato 6 c)'!E44</f>
        <v>2300</v>
      </c>
      <c r="T36" s="18">
        <f>'Formato 6 c)'!F44</f>
        <v>2300</v>
      </c>
      <c r="U36" s="18">
        <f>'Formato 6 c)'!G44</f>
        <v>38200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40500</v>
      </c>
      <c r="R39" s="18">
        <f>'Formato 6 c)'!D47</f>
        <v>40500</v>
      </c>
      <c r="S39" s="18">
        <f>'Formato 6 c)'!E47</f>
        <v>2300</v>
      </c>
      <c r="T39" s="18">
        <f>'Formato 6 c)'!F47</f>
        <v>2300</v>
      </c>
      <c r="U39" s="18">
        <f>'Formato 6 c)'!G47</f>
        <v>38200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2593512.67</v>
      </c>
      <c r="R45" s="18">
        <f>'Formato 6 c)'!D53</f>
        <v>2593512.67</v>
      </c>
      <c r="S45" s="18">
        <f>'Formato 6 c)'!E53</f>
        <v>1816856.1600000001</v>
      </c>
      <c r="T45" s="18">
        <f>'Formato 6 c)'!F53</f>
        <v>1776428.34</v>
      </c>
      <c r="U45" s="18">
        <f>'Formato 6 c)'!G53</f>
        <v>776656.50999999989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130000</v>
      </c>
      <c r="R50" s="18">
        <f>'Formato 6 c)'!D58</f>
        <v>130000</v>
      </c>
      <c r="S50" s="18">
        <f>'Formato 6 c)'!E58</f>
        <v>89980.87</v>
      </c>
      <c r="T50" s="18">
        <f>'Formato 6 c)'!F58</f>
        <v>58054.05</v>
      </c>
      <c r="U50" s="18">
        <f>'Formato 6 c)'!G58</f>
        <v>40019.130000000005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2463512.67</v>
      </c>
      <c r="R51" s="18">
        <f>'Formato 6 c)'!D59</f>
        <v>2463512.67</v>
      </c>
      <c r="S51" s="18">
        <f>'Formato 6 c)'!E59</f>
        <v>1726875.29</v>
      </c>
      <c r="T51" s="18">
        <f>'Formato 6 c)'!F59</f>
        <v>1718374.29</v>
      </c>
      <c r="U51" s="18">
        <f>'Formato 6 c)'!G59</f>
        <v>736637.37999999989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16856222.509999998</v>
      </c>
      <c r="Q68" s="18">
        <f>'Formato 6 c)'!C77</f>
        <v>1094230.3500000003</v>
      </c>
      <c r="R68" s="18">
        <f>'Formato 6 c)'!D77</f>
        <v>17950452.859999999</v>
      </c>
      <c r="S68" s="18">
        <f>'Formato 6 c)'!E77</f>
        <v>9540776.1500000004</v>
      </c>
      <c r="T68" s="18">
        <f>'Formato 6 c)'!F77</f>
        <v>9051097.1699999999</v>
      </c>
      <c r="U68" s="18">
        <f>'Formato 6 c)'!G77</f>
        <v>8409676.7100000009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PARA EL DESARROLLO INETGRAL DE LA FAMILIA DE SAN FELIPE GUANAJUATO, Gobierno del Estado de Guanajuato</v>
      </c>
    </row>
    <row r="7" spans="2:3" x14ac:dyDescent="0.3">
      <c r="C7" t="str">
        <f>CONCATENATE(ENTE_PUBLICO," (a)")</f>
        <v>SISTEMA MUNICIPAL PARA EL DESARROLLO INETGRAL DE LA FAMILIA DE SAN FELIPE GUANAJUATO,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1156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Felipe, Gobierno del Estado de Guanajuato</v>
      </c>
    </row>
    <row r="12" spans="2:3" x14ac:dyDescent="0.3">
      <c r="B12" t="s">
        <v>794</v>
      </c>
      <c r="C12" s="24">
        <v>2018</v>
      </c>
    </row>
    <row r="14" spans="2:3" x14ac:dyDescent="0.3">
      <c r="B14" t="s">
        <v>793</v>
      </c>
      <c r="C14" s="24" t="s">
        <v>3302</v>
      </c>
    </row>
    <row r="15" spans="2:3" x14ac:dyDescent="0.3">
      <c r="C15" s="24">
        <v>2</v>
      </c>
    </row>
    <row r="16" spans="2:3" x14ac:dyDescent="0.3">
      <c r="C16" s="24" t="s">
        <v>3303</v>
      </c>
    </row>
    <row r="18" spans="4:9" ht="115.2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2018 (m = g – l)</v>
      </c>
    </row>
    <row r="20" spans="4:9" ht="57.6" x14ac:dyDescent="0.3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3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3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34" sqref="A34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81" t="s">
        <v>3287</v>
      </c>
      <c r="B1" s="180"/>
      <c r="C1" s="180"/>
      <c r="D1" s="180"/>
      <c r="E1" s="180"/>
      <c r="F1" s="180"/>
      <c r="G1" s="180"/>
    </row>
    <row r="2" spans="1:7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4"/>
    </row>
    <row r="3" spans="1:7" x14ac:dyDescent="0.3">
      <c r="A3" s="168" t="s">
        <v>277</v>
      </c>
      <c r="B3" s="169"/>
      <c r="C3" s="169"/>
      <c r="D3" s="169"/>
      <c r="E3" s="169"/>
      <c r="F3" s="169"/>
      <c r="G3" s="170"/>
    </row>
    <row r="4" spans="1:7" x14ac:dyDescent="0.3">
      <c r="A4" s="168" t="s">
        <v>399</v>
      </c>
      <c r="B4" s="169"/>
      <c r="C4" s="169"/>
      <c r="D4" s="169"/>
      <c r="E4" s="169"/>
      <c r="F4" s="169"/>
      <c r="G4" s="170"/>
    </row>
    <row r="5" spans="1:7" x14ac:dyDescent="0.3">
      <c r="A5" s="168" t="str">
        <f>TRIMESTRE</f>
        <v>Del 1 de enero al 30 de junio de 2018 (b)</v>
      </c>
      <c r="B5" s="169"/>
      <c r="C5" s="169"/>
      <c r="D5" s="169"/>
      <c r="E5" s="169"/>
      <c r="F5" s="169"/>
      <c r="G5" s="170"/>
    </row>
    <row r="6" spans="1:7" x14ac:dyDescent="0.3">
      <c r="A6" s="171" t="s">
        <v>118</v>
      </c>
      <c r="B6" s="172"/>
      <c r="C6" s="172"/>
      <c r="D6" s="172"/>
      <c r="E6" s="172"/>
      <c r="F6" s="172"/>
      <c r="G6" s="173"/>
    </row>
    <row r="7" spans="1:7" x14ac:dyDescent="0.3">
      <c r="A7" s="177" t="s">
        <v>361</v>
      </c>
      <c r="B7" s="182" t="s">
        <v>279</v>
      </c>
      <c r="C7" s="182"/>
      <c r="D7" s="182"/>
      <c r="E7" s="182"/>
      <c r="F7" s="182"/>
      <c r="G7" s="182" t="s">
        <v>280</v>
      </c>
    </row>
    <row r="8" spans="1:7" ht="29.25" customHeight="1" x14ac:dyDescent="0.3">
      <c r="A8" s="17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9"/>
    </row>
    <row r="9" spans="1:7" x14ac:dyDescent="0.3">
      <c r="A9" s="52" t="s">
        <v>400</v>
      </c>
      <c r="B9" s="66">
        <f>SUM(B10,B11,B12,B15,B16,B19)</f>
        <v>11946327.5</v>
      </c>
      <c r="C9" s="66">
        <f t="shared" ref="C9:F9" si="0">SUM(C10,C11,C12,C15,C16,C19)</f>
        <v>-2432822.89</v>
      </c>
      <c r="D9" s="66">
        <f t="shared" si="0"/>
        <v>9513504.6099999994</v>
      </c>
      <c r="E9" s="66">
        <f t="shared" si="0"/>
        <v>5887054.9500000002</v>
      </c>
      <c r="F9" s="66">
        <f t="shared" si="0"/>
        <v>5887054.9500000002</v>
      </c>
      <c r="G9" s="66">
        <f>SUM(G10,G11,G12,G15,G16,G19)</f>
        <v>3626449.6599999992</v>
      </c>
    </row>
    <row r="10" spans="1:7" x14ac:dyDescent="0.3">
      <c r="A10" s="53" t="s">
        <v>401</v>
      </c>
      <c r="B10" s="149">
        <v>11946327.5</v>
      </c>
      <c r="C10" s="149">
        <v>-2432822.89</v>
      </c>
      <c r="D10" s="153">
        <f>B10+C10</f>
        <v>9513504.6099999994</v>
      </c>
      <c r="E10" s="149">
        <v>5887054.9500000002</v>
      </c>
      <c r="F10" s="149">
        <v>5887054.9500000002</v>
      </c>
      <c r="G10" s="67">
        <f>D10-E10</f>
        <v>3626449.6599999992</v>
      </c>
    </row>
    <row r="11" spans="1:7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x14ac:dyDescent="0.3">
      <c r="A12" s="53" t="s">
        <v>403</v>
      </c>
      <c r="B12" s="67">
        <f t="shared" ref="B12:F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3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3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3">
      <c r="A16" s="64" t="s">
        <v>407</v>
      </c>
      <c r="B16" s="67">
        <f t="shared" ref="B16:G16" si="3">B17+B18</f>
        <v>0</v>
      </c>
      <c r="C16" s="67">
        <f t="shared" si="3"/>
        <v>0</v>
      </c>
      <c r="D16" s="67">
        <f t="shared" si="3"/>
        <v>0</v>
      </c>
      <c r="E16" s="67">
        <f t="shared" si="3"/>
        <v>0</v>
      </c>
      <c r="F16" s="67">
        <v>0</v>
      </c>
      <c r="G16" s="67">
        <f t="shared" si="3"/>
        <v>0</v>
      </c>
    </row>
    <row r="17" spans="1:7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4">SUM(C22,C23,C24,C27,C28,C31)</f>
        <v>2432822.89</v>
      </c>
      <c r="D21" s="66">
        <f t="shared" si="4"/>
        <v>2432822.89</v>
      </c>
      <c r="E21" s="66">
        <f t="shared" si="4"/>
        <v>1151513.3500000001</v>
      </c>
      <c r="F21" s="66">
        <f t="shared" si="4"/>
        <v>1151513.3500000001</v>
      </c>
      <c r="G21" s="66">
        <f>SUM(G22,G23,G24,G27,G28,G31)</f>
        <v>1281309.54</v>
      </c>
    </row>
    <row r="22" spans="1:7" s="24" customFormat="1" x14ac:dyDescent="0.3">
      <c r="A22" s="53" t="s">
        <v>401</v>
      </c>
      <c r="B22" s="67">
        <v>0</v>
      </c>
      <c r="C22" s="149">
        <v>2432822.89</v>
      </c>
      <c r="D22" s="153">
        <f t="shared" ref="D22" si="5">B22+C22</f>
        <v>2432822.89</v>
      </c>
      <c r="E22" s="149">
        <v>1151513.3500000001</v>
      </c>
      <c r="F22" s="149">
        <v>1151513.3500000001</v>
      </c>
      <c r="G22" s="67">
        <f>D22-E22</f>
        <v>1281309.54</v>
      </c>
    </row>
    <row r="23" spans="1:7" s="24" customFormat="1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3">
      <c r="A24" s="53" t="s">
        <v>403</v>
      </c>
      <c r="B24" s="67">
        <f>B25+B26</f>
        <v>0</v>
      </c>
      <c r="C24" s="67">
        <f t="shared" ref="C24:G24" si="6">C25+C26</f>
        <v>0</v>
      </c>
      <c r="D24" s="67">
        <f t="shared" si="6"/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</row>
    <row r="25" spans="1:7" s="24" customFormat="1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3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7">D26-E26</f>
        <v>0</v>
      </c>
    </row>
    <row r="27" spans="1:7" s="24" customFormat="1" x14ac:dyDescent="0.3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7"/>
        <v>0</v>
      </c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8">C29+C30</f>
        <v>0</v>
      </c>
      <c r="D28" s="67">
        <f t="shared" si="8"/>
        <v>0</v>
      </c>
      <c r="E28" s="67">
        <f t="shared" si="8"/>
        <v>0</v>
      </c>
      <c r="F28" s="67">
        <f t="shared" si="8"/>
        <v>0</v>
      </c>
      <c r="G28" s="67">
        <f t="shared" si="8"/>
        <v>0</v>
      </c>
    </row>
    <row r="29" spans="1:7" s="24" customFormat="1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x14ac:dyDescent="0.3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9">D30-E30</f>
        <v>0</v>
      </c>
    </row>
    <row r="31" spans="1:7" s="24" customFormat="1" x14ac:dyDescent="0.3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9"/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11946327.5</v>
      </c>
      <c r="C33" s="66">
        <f t="shared" ref="C33:G33" si="10">C21+C9</f>
        <v>0</v>
      </c>
      <c r="D33" s="66">
        <f t="shared" si="10"/>
        <v>11946327.5</v>
      </c>
      <c r="E33" s="66">
        <f t="shared" si="10"/>
        <v>7038568.3000000007</v>
      </c>
      <c r="F33" s="66">
        <f t="shared" si="10"/>
        <v>7038568.3000000007</v>
      </c>
      <c r="G33" s="66">
        <f t="shared" si="10"/>
        <v>4907759.1999999993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11946327.5</v>
      </c>
      <c r="Q2" s="18">
        <f>'Formato 6 d)'!C9</f>
        <v>-2432822.89</v>
      </c>
      <c r="R2" s="18">
        <f>'Formato 6 d)'!D9</f>
        <v>9513504.6099999994</v>
      </c>
      <c r="S2" s="18">
        <f>'Formato 6 d)'!E9</f>
        <v>5887054.9500000002</v>
      </c>
      <c r="T2" s="18">
        <f>'Formato 6 d)'!F9</f>
        <v>5887054.9500000002</v>
      </c>
      <c r="U2" s="18">
        <f>'Formato 6 d)'!G9</f>
        <v>3626449.6599999992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11946327.5</v>
      </c>
      <c r="Q3" s="18">
        <f>'Formato 6 d)'!C10</f>
        <v>-2432822.89</v>
      </c>
      <c r="R3" s="18">
        <f>'Formato 6 d)'!D10</f>
        <v>9513504.6099999994</v>
      </c>
      <c r="S3" s="18">
        <f>'Formato 6 d)'!E10</f>
        <v>5887054.9500000002</v>
      </c>
      <c r="T3" s="18">
        <f>'Formato 6 d)'!F10</f>
        <v>5887054.9500000002</v>
      </c>
      <c r="U3" s="18">
        <f>'Formato 6 d)'!G10</f>
        <v>3626449.6599999992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2432822.89</v>
      </c>
      <c r="R13" s="18">
        <f>'Formato 6 d)'!D21</f>
        <v>2432822.89</v>
      </c>
      <c r="S13" s="18">
        <f>'Formato 6 d)'!E21</f>
        <v>1151513.3500000001</v>
      </c>
      <c r="T13" s="18">
        <f>'Formato 6 d)'!F21</f>
        <v>1151513.3500000001</v>
      </c>
      <c r="U13" s="18">
        <f>'Formato 6 d)'!G21</f>
        <v>1281309.54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2432822.89</v>
      </c>
      <c r="R14" s="18">
        <f>'Formato 6 d)'!D22</f>
        <v>2432822.89</v>
      </c>
      <c r="S14" s="18">
        <f>'Formato 6 d)'!E22</f>
        <v>1151513.3500000001</v>
      </c>
      <c r="T14" s="18">
        <f>'Formato 6 d)'!F22</f>
        <v>1151513.3500000001</v>
      </c>
      <c r="U14" s="18">
        <f>'Formato 6 d)'!G22</f>
        <v>1281309.54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11946327.5</v>
      </c>
      <c r="Q24" s="18">
        <f>'Formato 6 d)'!C33</f>
        <v>0</v>
      </c>
      <c r="R24" s="18">
        <f>'Formato 6 d)'!D33</f>
        <v>11946327.5</v>
      </c>
      <c r="S24" s="18">
        <f>'Formato 6 d)'!E33</f>
        <v>7038568.3000000007</v>
      </c>
      <c r="T24" s="18">
        <f>'Formato 6 d)'!F33</f>
        <v>7038568.3000000007</v>
      </c>
      <c r="U24" s="18">
        <f>'Formato 6 d)'!G33</f>
        <v>4907759.1999999993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14" sqref="B14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80" t="s">
        <v>413</v>
      </c>
      <c r="B1" s="180"/>
      <c r="C1" s="180"/>
      <c r="D1" s="180"/>
      <c r="E1" s="180"/>
      <c r="F1" s="180"/>
      <c r="G1" s="180"/>
    </row>
    <row r="2" spans="1:7" x14ac:dyDescent="0.3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3">
      <c r="A3" s="165" t="s">
        <v>414</v>
      </c>
      <c r="B3" s="166"/>
      <c r="C3" s="166"/>
      <c r="D3" s="166"/>
      <c r="E3" s="166"/>
      <c r="F3" s="166"/>
      <c r="G3" s="167"/>
    </row>
    <row r="4" spans="1:7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x14ac:dyDescent="0.3">
      <c r="A5" s="165" t="s">
        <v>415</v>
      </c>
      <c r="B5" s="166"/>
      <c r="C5" s="166"/>
      <c r="D5" s="166"/>
      <c r="E5" s="166"/>
      <c r="F5" s="166"/>
      <c r="G5" s="167"/>
    </row>
    <row r="6" spans="1:7" x14ac:dyDescent="0.3">
      <c r="A6" s="177" t="s">
        <v>3288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ht="48" customHeight="1" x14ac:dyDescent="0.3">
      <c r="A7" s="178"/>
      <c r="B7" s="88" t="s">
        <v>3291</v>
      </c>
      <c r="C7" s="191"/>
      <c r="D7" s="191"/>
      <c r="E7" s="191"/>
      <c r="F7" s="191"/>
      <c r="G7" s="191"/>
    </row>
    <row r="8" spans="1:7" x14ac:dyDescent="0.3">
      <c r="A8" s="52" t="s">
        <v>421</v>
      </c>
      <c r="B8" s="59">
        <f>SUM(B9:B20)</f>
        <v>16623237.810000001</v>
      </c>
      <c r="C8" s="59">
        <f t="shared" ref="C8:G8" si="0">SUM(C9:C20)</f>
        <v>16718734.560000001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416</v>
      </c>
      <c r="B12" s="60">
        <v>679398.14</v>
      </c>
      <c r="C12" s="60">
        <v>699780.08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3" t="s">
        <v>220</v>
      </c>
      <c r="B13" s="60">
        <v>25441</v>
      </c>
      <c r="C13" s="60">
        <v>26204.23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 t="s">
        <v>240</v>
      </c>
      <c r="B18" s="60">
        <v>13440012.67</v>
      </c>
      <c r="C18" s="60">
        <v>13440012.67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53" t="s">
        <v>241</v>
      </c>
      <c r="B19" s="60">
        <v>2478386</v>
      </c>
      <c r="C19" s="60">
        <v>2552737.58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3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3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16623237.810000001</v>
      </c>
      <c r="C32" s="61">
        <f t="shared" ref="C32:F32" si="3">C29+C22+C8</f>
        <v>16718734.560000001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28.8" x14ac:dyDescent="0.3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16623237.810000001</v>
      </c>
      <c r="Q2" s="18">
        <f>'Formato 7 a)'!C8</f>
        <v>16718734.560000001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679398.14</v>
      </c>
      <c r="Q6" s="18">
        <f>'Formato 7 a)'!C12</f>
        <v>699780.08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25441</v>
      </c>
      <c r="Q7" s="18">
        <f>'Formato 7 a)'!C13</f>
        <v>26204.23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13440012.67</v>
      </c>
      <c r="Q12" s="18">
        <f>'Formato 7 a)'!C18</f>
        <v>13440012.67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2478386</v>
      </c>
      <c r="Q13" s="18">
        <f>'Formato 7 a)'!C19</f>
        <v>2552737.58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16623237.810000001</v>
      </c>
      <c r="Q23" s="18">
        <f>'Formato 7 a)'!C32</f>
        <v>16718734.560000001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1" sqref="B11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80" t="s">
        <v>451</v>
      </c>
      <c r="B1" s="180"/>
      <c r="C1" s="180"/>
      <c r="D1" s="180"/>
      <c r="E1" s="180"/>
      <c r="F1" s="180"/>
      <c r="G1" s="180"/>
    </row>
    <row r="2" spans="1:7" customFormat="1" x14ac:dyDescent="0.3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customFormat="1" x14ac:dyDescent="0.3">
      <c r="A3" s="165" t="s">
        <v>452</v>
      </c>
      <c r="B3" s="166"/>
      <c r="C3" s="166"/>
      <c r="D3" s="166"/>
      <c r="E3" s="166"/>
      <c r="F3" s="166"/>
      <c r="G3" s="167"/>
    </row>
    <row r="4" spans="1:7" customFormat="1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customFormat="1" x14ac:dyDescent="0.3">
      <c r="A5" s="165" t="s">
        <v>415</v>
      </c>
      <c r="B5" s="166"/>
      <c r="C5" s="166"/>
      <c r="D5" s="166"/>
      <c r="E5" s="166"/>
      <c r="F5" s="166"/>
      <c r="G5" s="167"/>
    </row>
    <row r="6" spans="1:7" customFormat="1" x14ac:dyDescent="0.3">
      <c r="A6" s="192" t="s">
        <v>3142</v>
      </c>
      <c r="B6" s="51">
        <f>ANIO1P</f>
        <v>2019</v>
      </c>
      <c r="C6" s="190" t="str">
        <f>ANIO2P</f>
        <v>2020 (d)</v>
      </c>
      <c r="D6" s="190" t="str">
        <f>ANIO3P</f>
        <v>2021 (d)</v>
      </c>
      <c r="E6" s="190" t="str">
        <f>ANIO4P</f>
        <v>2022 (d)</v>
      </c>
      <c r="F6" s="190" t="str">
        <f>ANIO5P</f>
        <v>2023 (d)</v>
      </c>
      <c r="G6" s="190" t="str">
        <f>ANIO6P</f>
        <v>2024 (d)</v>
      </c>
    </row>
    <row r="7" spans="1:7" customFormat="1" ht="48" customHeight="1" x14ac:dyDescent="0.3">
      <c r="A7" s="193"/>
      <c r="B7" s="88" t="s">
        <v>3291</v>
      </c>
      <c r="C7" s="191"/>
      <c r="D7" s="191"/>
      <c r="E7" s="191"/>
      <c r="F7" s="191"/>
      <c r="G7" s="191"/>
    </row>
    <row r="8" spans="1:7" x14ac:dyDescent="0.3">
      <c r="A8" s="52" t="s">
        <v>453</v>
      </c>
      <c r="B8" s="59">
        <f>SUM(B9:B17)</f>
        <v>16623237.809999999</v>
      </c>
      <c r="C8" s="59">
        <f t="shared" ref="C8:G8" si="0">SUM(C9:C17)</f>
        <v>16718734.560000001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454</v>
      </c>
      <c r="B9" s="60">
        <v>11951351.77</v>
      </c>
      <c r="C9" s="60">
        <v>12266682.34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455</v>
      </c>
      <c r="B10" s="60">
        <v>730550</v>
      </c>
      <c r="C10" s="60">
        <v>647650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456</v>
      </c>
      <c r="B11" s="60">
        <v>1068046.52</v>
      </c>
      <c r="C11" s="60">
        <v>975497.89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457</v>
      </c>
      <c r="B12" s="60">
        <v>2588289.52</v>
      </c>
      <c r="C12" s="60">
        <v>2543904.33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3">
      <c r="A13" s="53" t="s">
        <v>458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460</v>
      </c>
      <c r="B15" s="60">
        <v>285000</v>
      </c>
      <c r="C15" s="60">
        <v>285000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3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16623237.809999999</v>
      </c>
      <c r="C30" s="61">
        <f t="shared" ref="C30:G30" si="2">C8+C19</f>
        <v>16718734.560000001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16623237.809999999</v>
      </c>
      <c r="Q2" s="18">
        <f>'Formato 7 b)'!C8</f>
        <v>16718734.560000001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11951351.77</v>
      </c>
      <c r="Q3" s="18">
        <f>'Formato 7 b)'!C9</f>
        <v>12266682.34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730550</v>
      </c>
      <c r="Q4" s="18">
        <f>'Formato 7 b)'!C10</f>
        <v>647650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1068046.52</v>
      </c>
      <c r="Q5" s="18">
        <f>'Formato 7 b)'!C11</f>
        <v>975497.89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2588289.52</v>
      </c>
      <c r="Q6" s="18">
        <f>'Formato 7 b)'!C12</f>
        <v>2543904.33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285000</v>
      </c>
      <c r="Q9" s="18">
        <f>'Formato 7 b)'!C15</f>
        <v>285000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16623237.809999999</v>
      </c>
      <c r="Q22" s="18">
        <f>'Formato 7 b)'!C30</f>
        <v>16718734.560000001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B17" zoomScale="90" zoomScaleNormal="90" workbookViewId="0">
      <selection activeCell="G33" sqref="G33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80" t="s">
        <v>466</v>
      </c>
      <c r="B1" s="180"/>
      <c r="C1" s="180"/>
      <c r="D1" s="180"/>
      <c r="E1" s="180"/>
      <c r="F1" s="180"/>
      <c r="G1" s="180"/>
    </row>
    <row r="2" spans="1:7" x14ac:dyDescent="0.3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3">
      <c r="A3" s="165" t="s">
        <v>467</v>
      </c>
      <c r="B3" s="166"/>
      <c r="C3" s="166"/>
      <c r="D3" s="166"/>
      <c r="E3" s="166"/>
      <c r="F3" s="166"/>
      <c r="G3" s="167"/>
    </row>
    <row r="4" spans="1:7" x14ac:dyDescent="0.3">
      <c r="A4" s="171" t="s">
        <v>118</v>
      </c>
      <c r="B4" s="172"/>
      <c r="C4" s="172"/>
      <c r="D4" s="172"/>
      <c r="E4" s="172"/>
      <c r="F4" s="172"/>
      <c r="G4" s="173"/>
    </row>
    <row r="5" spans="1:7" x14ac:dyDescent="0.3">
      <c r="A5" s="197" t="s">
        <v>3288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3">
      <c r="A6" s="198"/>
      <c r="B6" s="196"/>
      <c r="C6" s="196"/>
      <c r="D6" s="196"/>
      <c r="E6" s="196"/>
      <c r="F6" s="196"/>
      <c r="G6" s="88" t="s">
        <v>3294</v>
      </c>
    </row>
    <row r="7" spans="1:7" x14ac:dyDescent="0.3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18863262.48</v>
      </c>
      <c r="G7" s="59">
        <f t="shared" si="0"/>
        <v>12710876.889999999</v>
      </c>
    </row>
    <row r="8" spans="1:7" x14ac:dyDescent="0.3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472</v>
      </c>
      <c r="B11" s="60">
        <v>0</v>
      </c>
      <c r="C11" s="60">
        <v>0</v>
      </c>
      <c r="D11" s="60">
        <v>0</v>
      </c>
      <c r="E11" s="60">
        <v>0</v>
      </c>
      <c r="F11" s="156">
        <v>650347.12</v>
      </c>
      <c r="G11" s="155">
        <v>412976.56</v>
      </c>
    </row>
    <row r="12" spans="1:7" x14ac:dyDescent="0.3">
      <c r="A12" s="53" t="s">
        <v>473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155">
        <v>97421.29</v>
      </c>
    </row>
    <row r="13" spans="1:7" x14ac:dyDescent="0.3">
      <c r="A13" s="56" t="s">
        <v>474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476</v>
      </c>
      <c r="B15" s="60">
        <v>0</v>
      </c>
      <c r="C15" s="60">
        <v>0</v>
      </c>
      <c r="D15" s="60">
        <v>0</v>
      </c>
      <c r="E15" s="60">
        <v>0</v>
      </c>
      <c r="F15" s="156">
        <v>7406915.3600000003</v>
      </c>
      <c r="G15" s="155">
        <v>1720469.5</v>
      </c>
    </row>
    <row r="16" spans="1:7" x14ac:dyDescent="0.3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3298</v>
      </c>
      <c r="B17" s="60">
        <v>0</v>
      </c>
      <c r="C17" s="60">
        <v>0</v>
      </c>
      <c r="D17" s="60">
        <v>0</v>
      </c>
      <c r="E17" s="60">
        <v>0</v>
      </c>
      <c r="F17" s="156">
        <v>10806000</v>
      </c>
      <c r="G17" s="155">
        <v>10480009.539999999</v>
      </c>
    </row>
    <row r="18" spans="1:7" x14ac:dyDescent="0.3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53" t="s">
        <v>479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18863262.48</v>
      </c>
      <c r="G31" s="61">
        <f t="shared" si="3"/>
        <v>12710876.889999999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8.8" x14ac:dyDescent="0.3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94" t="s">
        <v>3292</v>
      </c>
      <c r="B39" s="194"/>
      <c r="C39" s="194"/>
      <c r="D39" s="194"/>
      <c r="E39" s="194"/>
      <c r="F39" s="194"/>
      <c r="G39" s="194"/>
    </row>
    <row r="40" spans="1:7" ht="15" customHeight="1" x14ac:dyDescent="0.3">
      <c r="A40" s="194" t="s">
        <v>3293</v>
      </c>
      <c r="B40" s="194"/>
      <c r="C40" s="194"/>
      <c r="D40" s="194"/>
      <c r="E40" s="194"/>
      <c r="F40" s="194"/>
      <c r="G40" s="194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18863262.48</v>
      </c>
      <c r="U2" s="18">
        <f>'Formato 7 c)'!G7</f>
        <v>12710876.889999999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650347.12</v>
      </c>
      <c r="U6" s="18">
        <f>'Formato 7 c)'!G11</f>
        <v>412976.56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97421.29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7406915.3600000003</v>
      </c>
      <c r="U10" s="18">
        <f>'Formato 7 c)'!G15</f>
        <v>1720469.5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10806000</v>
      </c>
      <c r="U12" s="18">
        <f>'Formato 7 c)'!G17</f>
        <v>10480009.539999999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18863262.48</v>
      </c>
      <c r="U23" s="18">
        <f>'Formato 7 c)'!G31</f>
        <v>12710876.889999999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5" sqref="G15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80" t="s">
        <v>490</v>
      </c>
      <c r="B1" s="180"/>
      <c r="C1" s="180"/>
      <c r="D1" s="180"/>
      <c r="E1" s="180"/>
      <c r="F1" s="180"/>
      <c r="G1" s="180"/>
    </row>
    <row r="2" spans="1:7" x14ac:dyDescent="0.3">
      <c r="A2" s="162" t="str">
        <f>ENTIDAD</f>
        <v>Municipio de San Felipe, Gobierno del Estado de Guanajuato</v>
      </c>
      <c r="B2" s="163"/>
      <c r="C2" s="163"/>
      <c r="D2" s="163"/>
      <c r="E2" s="163"/>
      <c r="F2" s="163"/>
      <c r="G2" s="164"/>
    </row>
    <row r="3" spans="1:7" x14ac:dyDescent="0.3">
      <c r="A3" s="165" t="s">
        <v>491</v>
      </c>
      <c r="B3" s="166"/>
      <c r="C3" s="166"/>
      <c r="D3" s="166"/>
      <c r="E3" s="166"/>
      <c r="F3" s="166"/>
      <c r="G3" s="167"/>
    </row>
    <row r="4" spans="1:7" x14ac:dyDescent="0.3">
      <c r="A4" s="171" t="s">
        <v>118</v>
      </c>
      <c r="B4" s="172"/>
      <c r="C4" s="172"/>
      <c r="D4" s="172"/>
      <c r="E4" s="172"/>
      <c r="F4" s="172"/>
      <c r="G4" s="173"/>
    </row>
    <row r="5" spans="1:7" x14ac:dyDescent="0.3">
      <c r="A5" s="199" t="s">
        <v>3142</v>
      </c>
      <c r="B5" s="195" t="str">
        <f>ANIO5R</f>
        <v>2013 ¹ (c)</v>
      </c>
      <c r="C5" s="195" t="str">
        <f>ANIO4R</f>
        <v>2014 ¹ (c)</v>
      </c>
      <c r="D5" s="195" t="str">
        <f>ANIO3R</f>
        <v>2015 ¹ (c)</v>
      </c>
      <c r="E5" s="195" t="str">
        <f>ANIO2R</f>
        <v>2016 ¹ (c)</v>
      </c>
      <c r="F5" s="195" t="str">
        <f>ANIO1R</f>
        <v>2017 ¹ (c)</v>
      </c>
      <c r="G5" s="51">
        <f>ANIO_INFORME</f>
        <v>2018</v>
      </c>
    </row>
    <row r="6" spans="1:7" ht="32.1" customHeight="1" x14ac:dyDescent="0.3">
      <c r="A6" s="200"/>
      <c r="B6" s="196"/>
      <c r="C6" s="196"/>
      <c r="D6" s="196"/>
      <c r="E6" s="196"/>
      <c r="F6" s="196"/>
      <c r="G6" s="88" t="s">
        <v>3295</v>
      </c>
    </row>
    <row r="7" spans="1:7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19584316.539999999</v>
      </c>
      <c r="G7" s="59">
        <f t="shared" si="0"/>
        <v>12968298.58</v>
      </c>
    </row>
    <row r="8" spans="1:7" x14ac:dyDescent="0.3">
      <c r="A8" s="53" t="s">
        <v>454</v>
      </c>
      <c r="B8" s="60">
        <v>0</v>
      </c>
      <c r="C8" s="60">
        <v>0</v>
      </c>
      <c r="D8" s="60">
        <v>0</v>
      </c>
      <c r="E8" s="60">
        <v>0</v>
      </c>
      <c r="F8" s="156">
        <v>11299267.449999999</v>
      </c>
      <c r="G8" s="157">
        <v>7601429.2400000002</v>
      </c>
    </row>
    <row r="9" spans="1:7" x14ac:dyDescent="0.3">
      <c r="A9" s="53" t="s">
        <v>455</v>
      </c>
      <c r="B9" s="60">
        <v>0</v>
      </c>
      <c r="C9" s="60">
        <v>0</v>
      </c>
      <c r="D9" s="60">
        <v>0</v>
      </c>
      <c r="E9" s="60">
        <v>0</v>
      </c>
      <c r="F9" s="156">
        <v>971512.45</v>
      </c>
      <c r="G9" s="157">
        <v>746681.79</v>
      </c>
    </row>
    <row r="10" spans="1:7" x14ac:dyDescent="0.3">
      <c r="A10" s="53" t="s">
        <v>456</v>
      </c>
      <c r="B10" s="60">
        <v>0</v>
      </c>
      <c r="C10" s="60">
        <v>0</v>
      </c>
      <c r="D10" s="60">
        <v>0</v>
      </c>
      <c r="E10" s="60">
        <v>0</v>
      </c>
      <c r="F10" s="156">
        <v>1272164.74</v>
      </c>
      <c r="G10" s="157">
        <v>1055802.05</v>
      </c>
    </row>
    <row r="11" spans="1:7" x14ac:dyDescent="0.3">
      <c r="A11" s="53" t="s">
        <v>457</v>
      </c>
      <c r="B11" s="60">
        <v>0</v>
      </c>
      <c r="C11" s="60">
        <v>0</v>
      </c>
      <c r="D11" s="60">
        <v>0</v>
      </c>
      <c r="E11" s="60">
        <v>0</v>
      </c>
      <c r="F11" s="156">
        <v>3105081.93</v>
      </c>
      <c r="G11" s="157">
        <v>1196177.97</v>
      </c>
    </row>
    <row r="12" spans="1:7" x14ac:dyDescent="0.3">
      <c r="A12" s="53" t="s">
        <v>458</v>
      </c>
      <c r="B12" s="60">
        <v>0</v>
      </c>
      <c r="C12" s="60">
        <v>0</v>
      </c>
      <c r="D12" s="60">
        <v>0</v>
      </c>
      <c r="E12" s="60">
        <v>0</v>
      </c>
      <c r="F12" s="156">
        <v>1186289.97</v>
      </c>
      <c r="G12" s="157">
        <v>2368207.5299999998</v>
      </c>
    </row>
    <row r="13" spans="1:7" x14ac:dyDescent="0.3">
      <c r="A13" s="53" t="s">
        <v>459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3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156">
        <v>1750000</v>
      </c>
      <c r="G15" s="60">
        <v>0</v>
      </c>
    </row>
    <row r="16" spans="1:7" x14ac:dyDescent="0.3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3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19584316.539999999</v>
      </c>
      <c r="G29" s="60">
        <f t="shared" si="2"/>
        <v>12968298.58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94" t="s">
        <v>3292</v>
      </c>
      <c r="B32" s="194"/>
      <c r="C32" s="194"/>
      <c r="D32" s="194"/>
      <c r="E32" s="194"/>
      <c r="F32" s="194"/>
      <c r="G32" s="194"/>
    </row>
    <row r="33" spans="1:7" x14ac:dyDescent="0.3">
      <c r="A33" s="194" t="s">
        <v>3293</v>
      </c>
      <c r="B33" s="194"/>
      <c r="C33" s="194"/>
      <c r="D33" s="194"/>
      <c r="E33" s="194"/>
      <c r="F33" s="194"/>
      <c r="G33" s="19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19584316.539999999</v>
      </c>
      <c r="U2" s="18">
        <f>'Formato 7 d)'!G7</f>
        <v>12968298.58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11299267.449999999</v>
      </c>
      <c r="U3" s="18">
        <f>'Formato 7 d)'!G8</f>
        <v>7601429.2400000002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971512.45</v>
      </c>
      <c r="U4" s="18">
        <f>'Formato 7 d)'!G9</f>
        <v>746681.79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1272164.74</v>
      </c>
      <c r="U5" s="18">
        <f>'Formato 7 d)'!G10</f>
        <v>1055802.05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3105081.93</v>
      </c>
      <c r="U6" s="18">
        <f>'Formato 7 d)'!G11</f>
        <v>1196177.97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1186289.97</v>
      </c>
      <c r="U7" s="18">
        <f>'Formato 7 d)'!G12</f>
        <v>2368207.5299999998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1750000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19584316.539999999</v>
      </c>
      <c r="U22" s="18">
        <f>'Formato 7 d)'!G29</f>
        <v>12968298.58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6" sqref="A6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74" t="s">
        <v>495</v>
      </c>
      <c r="B1" s="174"/>
      <c r="C1" s="174"/>
      <c r="D1" s="174"/>
      <c r="E1" s="174"/>
      <c r="F1" s="174"/>
      <c r="G1" s="111"/>
    </row>
    <row r="2" spans="1:7" x14ac:dyDescent="0.3">
      <c r="A2" s="162" t="str">
        <f>ENTE_PUBLICO</f>
        <v>SISTEMA MUNICIPAL PARA EL DESARROLLO INETGRAL DE LA FAMILIA DE SAN FELIPE GUANAJUATO, Gobierno del Estado de Guanajuato</v>
      </c>
      <c r="B2" s="163"/>
      <c r="C2" s="163"/>
      <c r="D2" s="163"/>
      <c r="E2" s="163"/>
      <c r="F2" s="164"/>
    </row>
    <row r="3" spans="1:7" x14ac:dyDescent="0.3">
      <c r="A3" s="171" t="s">
        <v>496</v>
      </c>
      <c r="B3" s="172"/>
      <c r="C3" s="172"/>
      <c r="D3" s="172"/>
      <c r="E3" s="172"/>
      <c r="F3" s="173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C82" sqref="C82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74" t="s">
        <v>545</v>
      </c>
      <c r="B1" s="174"/>
      <c r="C1" s="174"/>
      <c r="D1" s="174"/>
      <c r="E1" s="174"/>
      <c r="F1" s="174"/>
    </row>
    <row r="2" spans="1:6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4"/>
    </row>
    <row r="3" spans="1:6" x14ac:dyDescent="0.3">
      <c r="A3" s="165" t="s">
        <v>117</v>
      </c>
      <c r="B3" s="166"/>
      <c r="C3" s="166"/>
      <c r="D3" s="166"/>
      <c r="E3" s="166"/>
      <c r="F3" s="167"/>
    </row>
    <row r="4" spans="1:6" x14ac:dyDescent="0.3">
      <c r="A4" s="168" t="str">
        <f>PERIODO_INFORME</f>
        <v>Al 31 de diciembre de 2017 y al 30 de junio de 2018 (b)</v>
      </c>
      <c r="B4" s="169"/>
      <c r="C4" s="169"/>
      <c r="D4" s="169"/>
      <c r="E4" s="169"/>
      <c r="F4" s="170"/>
    </row>
    <row r="5" spans="1:6" x14ac:dyDescent="0.3">
      <c r="A5" s="171" t="s">
        <v>118</v>
      </c>
      <c r="B5" s="172"/>
      <c r="C5" s="172"/>
      <c r="D5" s="172"/>
      <c r="E5" s="172"/>
      <c r="F5" s="173"/>
    </row>
    <row r="6" spans="1:6" s="3" customFormat="1" ht="28.8" x14ac:dyDescent="0.3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1705108.07</v>
      </c>
      <c r="C9" s="60">
        <f>SUM(C10:C16)</f>
        <v>690368.46</v>
      </c>
      <c r="D9" s="100" t="s">
        <v>54</v>
      </c>
      <c r="E9" s="60">
        <f>SUM(E10:E18)</f>
        <v>1111265.07</v>
      </c>
      <c r="F9" s="60">
        <f>SUM(F10:F18)</f>
        <v>908017.69</v>
      </c>
    </row>
    <row r="10" spans="1:6" x14ac:dyDescent="0.3">
      <c r="A10" s="96" t="s">
        <v>4</v>
      </c>
      <c r="B10" s="60"/>
      <c r="C10" s="60"/>
      <c r="D10" s="101" t="s">
        <v>55</v>
      </c>
      <c r="E10" s="60">
        <v>0</v>
      </c>
      <c r="F10" s="60">
        <v>0</v>
      </c>
    </row>
    <row r="11" spans="1:6" x14ac:dyDescent="0.3">
      <c r="A11" s="96" t="s">
        <v>5</v>
      </c>
      <c r="B11" s="60"/>
      <c r="C11" s="60"/>
      <c r="D11" s="101" t="s">
        <v>56</v>
      </c>
      <c r="E11" s="149">
        <v>898531.77</v>
      </c>
      <c r="F11" s="149">
        <v>548993.22</v>
      </c>
    </row>
    <row r="12" spans="1:6" x14ac:dyDescent="0.3">
      <c r="A12" s="96" t="s">
        <v>6</v>
      </c>
      <c r="B12" s="149">
        <v>1705108.07</v>
      </c>
      <c r="C12" s="149">
        <v>690368.46</v>
      </c>
      <c r="D12" s="101" t="s">
        <v>57</v>
      </c>
      <c r="E12" s="60"/>
      <c r="F12" s="60"/>
    </row>
    <row r="13" spans="1:6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3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3">
      <c r="A15" s="96" t="s">
        <v>9</v>
      </c>
      <c r="B15" s="60"/>
      <c r="C15" s="60"/>
      <c r="D15" s="101" t="s">
        <v>60</v>
      </c>
      <c r="E15" s="149">
        <v>100000</v>
      </c>
      <c r="F15" s="149">
        <v>100000</v>
      </c>
    </row>
    <row r="16" spans="1:6" x14ac:dyDescent="0.3">
      <c r="A16" s="96" t="s">
        <v>10</v>
      </c>
      <c r="B16" s="60"/>
      <c r="C16" s="60"/>
      <c r="D16" s="101" t="s">
        <v>61</v>
      </c>
      <c r="E16" s="149">
        <v>191414.57</v>
      </c>
      <c r="F16" s="149">
        <v>337705.74</v>
      </c>
    </row>
    <row r="17" spans="1:6" x14ac:dyDescent="0.3">
      <c r="A17" s="95" t="s">
        <v>11</v>
      </c>
      <c r="B17" s="60">
        <f>SUM(B18:B24)</f>
        <v>339176.58999999997</v>
      </c>
      <c r="C17" s="60">
        <f>SUM(C18:C24)</f>
        <v>3347.4000000000015</v>
      </c>
      <c r="D17" s="101" t="s">
        <v>62</v>
      </c>
      <c r="E17" s="60"/>
      <c r="F17" s="60"/>
    </row>
    <row r="18" spans="1:6" x14ac:dyDescent="0.3">
      <c r="A18" s="97" t="s">
        <v>12</v>
      </c>
      <c r="B18" s="60"/>
      <c r="C18" s="60"/>
      <c r="D18" s="101" t="s">
        <v>63</v>
      </c>
      <c r="E18" s="149">
        <v>-78681.27</v>
      </c>
      <c r="F18" s="149">
        <v>-78681.27</v>
      </c>
    </row>
    <row r="19" spans="1:6" x14ac:dyDescent="0.3">
      <c r="A19" s="97" t="s">
        <v>13</v>
      </c>
      <c r="B19" s="149">
        <v>4800.96</v>
      </c>
      <c r="C19" s="149">
        <v>4817.72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149">
        <v>4969.01</v>
      </c>
      <c r="C20" s="149">
        <v>14108.84</v>
      </c>
      <c r="D20" s="101" t="s">
        <v>65</v>
      </c>
      <c r="E20" s="60">
        <v>0</v>
      </c>
      <c r="F20" s="60">
        <v>0</v>
      </c>
    </row>
    <row r="21" spans="1:6" x14ac:dyDescent="0.3">
      <c r="A21" s="97" t="s">
        <v>15</v>
      </c>
      <c r="B21" s="149"/>
      <c r="C21" s="60"/>
      <c r="D21" s="101" t="s">
        <v>66</v>
      </c>
      <c r="E21" s="60">
        <v>0</v>
      </c>
      <c r="F21" s="60">
        <v>0</v>
      </c>
    </row>
    <row r="22" spans="1:6" x14ac:dyDescent="0.3">
      <c r="A22" s="97" t="s">
        <v>16</v>
      </c>
      <c r="B22" s="149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3">
      <c r="A23" s="97" t="s">
        <v>17</v>
      </c>
      <c r="B23" s="149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149">
        <v>329406.62</v>
      </c>
      <c r="C24" s="149">
        <v>-15579.16</v>
      </c>
      <c r="D24" s="101" t="s">
        <v>69</v>
      </c>
      <c r="E24" s="60">
        <v>0</v>
      </c>
      <c r="F24" s="60">
        <v>0</v>
      </c>
    </row>
    <row r="25" spans="1:6" x14ac:dyDescent="0.3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3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/>
      <c r="C28" s="60"/>
      <c r="D28" s="101" t="s">
        <v>73</v>
      </c>
      <c r="E28" s="60">
        <v>0</v>
      </c>
      <c r="F28" s="60">
        <v>0</v>
      </c>
    </row>
    <row r="29" spans="1:6" x14ac:dyDescent="0.3">
      <c r="A29" s="97" t="s">
        <v>23</v>
      </c>
      <c r="B29" s="60"/>
      <c r="C29" s="60"/>
      <c r="D29" s="101" t="s">
        <v>74</v>
      </c>
      <c r="E29" s="60">
        <v>0</v>
      </c>
      <c r="F29" s="60">
        <v>0</v>
      </c>
    </row>
    <row r="30" spans="1:6" x14ac:dyDescent="0.3">
      <c r="A30" s="97" t="s">
        <v>24</v>
      </c>
      <c r="B30" s="60"/>
      <c r="C30" s="60"/>
      <c r="D30" s="101" t="s">
        <v>75</v>
      </c>
      <c r="E30" s="60">
        <v>0</v>
      </c>
      <c r="F30" s="60">
        <v>0</v>
      </c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/>
      <c r="C32" s="60"/>
      <c r="D32" s="101" t="s">
        <v>77</v>
      </c>
      <c r="E32" s="60">
        <v>0</v>
      </c>
      <c r="F32" s="60">
        <v>0</v>
      </c>
    </row>
    <row r="33" spans="1:6" x14ac:dyDescent="0.3">
      <c r="A33" s="97" t="s">
        <v>27</v>
      </c>
      <c r="B33" s="60"/>
      <c r="C33" s="60"/>
      <c r="D33" s="101" t="s">
        <v>78</v>
      </c>
      <c r="E33" s="60">
        <v>0</v>
      </c>
      <c r="F33" s="60">
        <v>0</v>
      </c>
    </row>
    <row r="34" spans="1:6" x14ac:dyDescent="0.3">
      <c r="A34" s="97" t="s">
        <v>28</v>
      </c>
      <c r="B34" s="60"/>
      <c r="C34" s="60"/>
      <c r="D34" s="101" t="s">
        <v>79</v>
      </c>
      <c r="E34" s="60">
        <v>0</v>
      </c>
      <c r="F34" s="60">
        <v>0</v>
      </c>
    </row>
    <row r="35" spans="1:6" x14ac:dyDescent="0.3">
      <c r="A35" s="97" t="s">
        <v>29</v>
      </c>
      <c r="B35" s="60"/>
      <c r="C35" s="60"/>
      <c r="D35" s="101" t="s">
        <v>80</v>
      </c>
      <c r="E35" s="60">
        <v>0</v>
      </c>
      <c r="F35" s="60">
        <v>0</v>
      </c>
    </row>
    <row r="36" spans="1:6" x14ac:dyDescent="0.3">
      <c r="A36" s="97" t="s">
        <v>30</v>
      </c>
      <c r="B36" s="60"/>
      <c r="C36" s="60"/>
      <c r="D36" s="101" t="s">
        <v>81</v>
      </c>
      <c r="E36" s="60">
        <v>0</v>
      </c>
      <c r="F36" s="60">
        <v>0</v>
      </c>
    </row>
    <row r="37" spans="1:6" x14ac:dyDescent="0.3">
      <c r="A37" s="95" t="s">
        <v>31</v>
      </c>
      <c r="B37" s="149">
        <v>1717870.1</v>
      </c>
      <c r="C37" s="149">
        <v>1019304.9</v>
      </c>
      <c r="D37" s="101" t="s">
        <v>82</v>
      </c>
      <c r="E37" s="60">
        <v>0</v>
      </c>
      <c r="F37" s="60">
        <v>0</v>
      </c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3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3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3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/>
      <c r="C43" s="60"/>
      <c r="D43" s="101" t="s">
        <v>88</v>
      </c>
      <c r="E43" s="60">
        <v>0</v>
      </c>
      <c r="F43" s="60">
        <v>0</v>
      </c>
    </row>
    <row r="44" spans="1:6" x14ac:dyDescent="0.3">
      <c r="A44" s="97" t="s">
        <v>37</v>
      </c>
      <c r="B44" s="60"/>
      <c r="C44" s="60"/>
      <c r="D44" s="101" t="s">
        <v>89</v>
      </c>
      <c r="E44" s="60">
        <v>0</v>
      </c>
      <c r="F44" s="60">
        <v>0</v>
      </c>
    </row>
    <row r="45" spans="1:6" x14ac:dyDescent="0.3">
      <c r="A45" s="97" t="s">
        <v>38</v>
      </c>
      <c r="B45" s="60"/>
      <c r="C45" s="60"/>
      <c r="D45" s="101" t="s">
        <v>90</v>
      </c>
      <c r="E45" s="60">
        <v>0</v>
      </c>
      <c r="F45" s="60">
        <v>0</v>
      </c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150">
        <f>B9+B17+B25+B31+B37+B41</f>
        <v>3762154.7600000002</v>
      </c>
      <c r="C47" s="150">
        <f>C9+C17+C25+C31+C37+C41</f>
        <v>1713020.76</v>
      </c>
      <c r="D47" s="99" t="s">
        <v>91</v>
      </c>
      <c r="E47" s="61">
        <f>E9+E19+E23+E26+E27+E31+E38+E42</f>
        <v>1111265.07</v>
      </c>
      <c r="F47" s="61">
        <f>F9+F19+F23+F26+F27+F31+F38+F42</f>
        <v>908017.69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3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3">
      <c r="A52" s="95" t="s">
        <v>43</v>
      </c>
      <c r="B52" s="149">
        <v>6741995.5300000003</v>
      </c>
      <c r="C52" s="149">
        <v>4373788</v>
      </c>
      <c r="D52" s="100" t="s">
        <v>95</v>
      </c>
      <c r="E52" s="60">
        <v>0</v>
      </c>
      <c r="F52" s="60">
        <v>0</v>
      </c>
    </row>
    <row r="53" spans="1:6" x14ac:dyDescent="0.3">
      <c r="A53" s="95" t="s">
        <v>44</v>
      </c>
      <c r="B53" s="149">
        <v>1655582.17</v>
      </c>
      <c r="C53" s="149">
        <v>1626647.15</v>
      </c>
      <c r="D53" s="100" t="s">
        <v>96</v>
      </c>
      <c r="E53" s="60">
        <v>0</v>
      </c>
      <c r="F53" s="60">
        <v>0</v>
      </c>
    </row>
    <row r="54" spans="1:6" x14ac:dyDescent="0.3">
      <c r="A54" s="95" t="s">
        <v>45</v>
      </c>
      <c r="B54" s="149">
        <v>64870</v>
      </c>
      <c r="C54" s="149">
        <v>64870</v>
      </c>
      <c r="D54" s="100" t="s">
        <v>97</v>
      </c>
      <c r="E54" s="60">
        <v>0</v>
      </c>
      <c r="F54" s="60">
        <v>0</v>
      </c>
    </row>
    <row r="55" spans="1:6" x14ac:dyDescent="0.3">
      <c r="A55" s="95" t="s">
        <v>46</v>
      </c>
      <c r="B55" s="149">
        <v>-377095.85</v>
      </c>
      <c r="C55" s="149">
        <v>-377095.85</v>
      </c>
      <c r="D55" s="37" t="s">
        <v>98</v>
      </c>
      <c r="E55" s="60">
        <v>0</v>
      </c>
      <c r="F55" s="60">
        <v>0</v>
      </c>
    </row>
    <row r="56" spans="1:6" x14ac:dyDescent="0.3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3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1111265.07</v>
      </c>
      <c r="F59" s="61">
        <f>F47+F57</f>
        <v>908017.69</v>
      </c>
    </row>
    <row r="60" spans="1:6" x14ac:dyDescent="0.3">
      <c r="A60" s="55" t="s">
        <v>50</v>
      </c>
      <c r="B60" s="61">
        <f>SUM(B50:B58)</f>
        <v>8085351.8499999996</v>
      </c>
      <c r="C60" s="61">
        <f>SUM(C50:C58)</f>
        <v>5688209.3000000007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11847506.609999999</v>
      </c>
      <c r="C62" s="61">
        <f>SUM(C47+C60)</f>
        <v>7401230.0600000005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2370353.48</v>
      </c>
      <c r="F63" s="77">
        <f>SUM(F64:F66)</f>
        <v>2145.9500000000003</v>
      </c>
    </row>
    <row r="64" spans="1:6" x14ac:dyDescent="0.3">
      <c r="A64" s="54"/>
      <c r="B64" s="54"/>
      <c r="C64" s="54"/>
      <c r="D64" s="103" t="s">
        <v>103</v>
      </c>
      <c r="E64" s="149">
        <v>2370353.4700000002</v>
      </c>
      <c r="F64" s="149">
        <v>2145.94</v>
      </c>
    </row>
    <row r="65" spans="1:6" x14ac:dyDescent="0.3">
      <c r="A65" s="54"/>
      <c r="B65" s="54"/>
      <c r="C65" s="54"/>
      <c r="D65" s="41" t="s">
        <v>104</v>
      </c>
      <c r="E65" s="77">
        <v>0.01</v>
      </c>
      <c r="F65" s="77">
        <v>0.01</v>
      </c>
    </row>
    <row r="66" spans="1:6" x14ac:dyDescent="0.3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8365888.0599999996</v>
      </c>
      <c r="F68" s="77">
        <f>SUM(F69:F73)</f>
        <v>6491066.4199999999</v>
      </c>
    </row>
    <row r="69" spans="1:6" x14ac:dyDescent="0.3">
      <c r="A69" s="12"/>
      <c r="B69" s="54"/>
      <c r="C69" s="54"/>
      <c r="D69" s="103" t="s">
        <v>107</v>
      </c>
      <c r="E69" s="149">
        <v>1874821.64</v>
      </c>
      <c r="F69" s="149">
        <v>186279.97</v>
      </c>
    </row>
    <row r="70" spans="1:6" x14ac:dyDescent="0.3">
      <c r="A70" s="12"/>
      <c r="B70" s="54"/>
      <c r="C70" s="54"/>
      <c r="D70" s="103" t="s">
        <v>108</v>
      </c>
      <c r="E70" s="149">
        <v>6491066.4199999999</v>
      </c>
      <c r="F70" s="149">
        <v>6304786.4500000002</v>
      </c>
    </row>
    <row r="71" spans="1:6" x14ac:dyDescent="0.3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3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3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3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10736241.539999999</v>
      </c>
      <c r="F79" s="61">
        <f>F63+F68+F75</f>
        <v>6493212.3700000001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11847506.609999999</v>
      </c>
      <c r="F81" s="61">
        <f>F59+F79</f>
        <v>7401230.0600000005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1705108.07</v>
      </c>
      <c r="Q4" s="18">
        <f>'Formato 1'!C9</f>
        <v>690368.46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1705108.07</v>
      </c>
      <c r="Q7" s="18">
        <f>'Formato 1'!C12</f>
        <v>690368.46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339176.58999999997</v>
      </c>
      <c r="Q12" s="18">
        <f>'Formato 1'!C17</f>
        <v>3347.4000000000015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4800.96</v>
      </c>
      <c r="Q14" s="18">
        <f>'Formato 1'!C19</f>
        <v>4817.72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4969.01</v>
      </c>
      <c r="Q15" s="18">
        <f>'Formato 1'!C20</f>
        <v>14108.84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329406.62</v>
      </c>
      <c r="Q19" s="18">
        <f>'Formato 1'!C24</f>
        <v>-15579.16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1717870.1</v>
      </c>
      <c r="Q32" s="18">
        <f>'Formato 1'!C37</f>
        <v>1019304.9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1717870.1</v>
      </c>
      <c r="Q33" s="18">
        <f>'Formato 1'!C37</f>
        <v>1019304.9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3762154.7600000002</v>
      </c>
      <c r="Q42" s="18">
        <f>'Formato 1'!C47</f>
        <v>1713020.76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6741995.5300000003</v>
      </c>
      <c r="Q46">
        <f>'Formato 1'!C52</f>
        <v>4373788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1655582.17</v>
      </c>
      <c r="Q47">
        <f>'Formato 1'!C53</f>
        <v>1626647.15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64870</v>
      </c>
      <c r="Q48">
        <f>'Formato 1'!C54</f>
        <v>64870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-377095.85</v>
      </c>
      <c r="Q49">
        <f>'Formato 1'!C55</f>
        <v>-377095.85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8085351.8499999996</v>
      </c>
      <c r="Q53">
        <f>'Formato 1'!C60</f>
        <v>5688209.3000000007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11847506.609999999</v>
      </c>
      <c r="Q54">
        <f>'Formato 1'!C62</f>
        <v>7401230.0600000005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1111265.07</v>
      </c>
      <c r="Q57">
        <f>'Formato 1'!F9</f>
        <v>908017.69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898531.77</v>
      </c>
      <c r="Q59">
        <f>'Formato 1'!F11</f>
        <v>548993.22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100000</v>
      </c>
      <c r="Q63">
        <f>'Formato 1'!F15</f>
        <v>100000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191414.57</v>
      </c>
      <c r="Q64">
        <f>'Formato 1'!F16</f>
        <v>337705.74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-78681.27</v>
      </c>
      <c r="Q66">
        <f>'Formato 1'!F18</f>
        <v>-78681.27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1111265.07</v>
      </c>
      <c r="Q95">
        <f>'Formato 1'!F47</f>
        <v>908017.69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1111265.07</v>
      </c>
      <c r="Q104">
        <f>'Formato 1'!F59</f>
        <v>908017.69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2370353.48</v>
      </c>
      <c r="Q106">
        <f>'Formato 1'!F63</f>
        <v>2145.9500000000003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2370353.4700000002</v>
      </c>
      <c r="Q107">
        <f>'Formato 1'!F64</f>
        <v>2145.94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0.01</v>
      </c>
      <c r="Q108">
        <f>'Formato 1'!F65</f>
        <v>0.01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8365888.0599999996</v>
      </c>
      <c r="Q110">
        <f>'Formato 1'!F68</f>
        <v>6491066.4199999999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1874821.64</v>
      </c>
      <c r="Q111">
        <f>'Formato 1'!F69</f>
        <v>186279.97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6491066.4199999999</v>
      </c>
      <c r="Q112">
        <f>'Formato 1'!F70</f>
        <v>6304786.4500000002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10736241.539999999</v>
      </c>
      <c r="Q119">
        <f>'Formato 1'!F79</f>
        <v>6493212.3700000001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11847506.609999999</v>
      </c>
      <c r="Q120">
        <f>'Formato 1'!F81</f>
        <v>7401230.0600000005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" sqref="A4:H4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76" t="s">
        <v>544</v>
      </c>
      <c r="B1" s="176"/>
      <c r="C1" s="176"/>
      <c r="D1" s="176"/>
      <c r="E1" s="176"/>
      <c r="F1" s="176"/>
      <c r="G1" s="176"/>
      <c r="H1" s="176"/>
    </row>
    <row r="2" spans="1:9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3"/>
      <c r="H2" s="164"/>
    </row>
    <row r="3" spans="1:9" x14ac:dyDescent="0.3">
      <c r="A3" s="165" t="s">
        <v>120</v>
      </c>
      <c r="B3" s="166"/>
      <c r="C3" s="166"/>
      <c r="D3" s="166"/>
      <c r="E3" s="166"/>
      <c r="F3" s="166"/>
      <c r="G3" s="166"/>
      <c r="H3" s="167"/>
    </row>
    <row r="4" spans="1:9" x14ac:dyDescent="0.3">
      <c r="A4" s="168" t="str">
        <f>PERIODO_INFORME</f>
        <v>Al 31 de diciembre de 2017 y al 30 de junio de 2018 (b)</v>
      </c>
      <c r="B4" s="169"/>
      <c r="C4" s="169"/>
      <c r="D4" s="169"/>
      <c r="E4" s="169"/>
      <c r="F4" s="169"/>
      <c r="G4" s="169"/>
      <c r="H4" s="170"/>
    </row>
    <row r="5" spans="1:9" x14ac:dyDescent="0.3">
      <c r="A5" s="171" t="s">
        <v>118</v>
      </c>
      <c r="B5" s="172"/>
      <c r="C5" s="172"/>
      <c r="D5" s="172"/>
      <c r="E5" s="172"/>
      <c r="F5" s="172"/>
      <c r="G5" s="172"/>
      <c r="H5" s="173"/>
    </row>
    <row r="6" spans="1:9" ht="43.2" x14ac:dyDescent="0.3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3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3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3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3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3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3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3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3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75" t="s">
        <v>3300</v>
      </c>
      <c r="B33" s="175"/>
      <c r="C33" s="175"/>
      <c r="D33" s="175"/>
      <c r="E33" s="175"/>
      <c r="F33" s="175"/>
      <c r="G33" s="175"/>
      <c r="H33" s="175"/>
    </row>
    <row r="34" spans="1:8" ht="12" customHeight="1" x14ac:dyDescent="0.3">
      <c r="A34" s="175"/>
      <c r="B34" s="175"/>
      <c r="C34" s="175"/>
      <c r="D34" s="175"/>
      <c r="E34" s="175"/>
      <c r="F34" s="175"/>
      <c r="G34" s="175"/>
      <c r="H34" s="175"/>
    </row>
    <row r="35" spans="1:8" ht="12" customHeight="1" x14ac:dyDescent="0.3">
      <c r="A35" s="175"/>
      <c r="B35" s="175"/>
      <c r="C35" s="175"/>
      <c r="D35" s="175"/>
      <c r="E35" s="175"/>
      <c r="F35" s="175"/>
      <c r="G35" s="175"/>
      <c r="H35" s="175"/>
    </row>
    <row r="36" spans="1:8" ht="12" customHeight="1" x14ac:dyDescent="0.3">
      <c r="A36" s="175"/>
      <c r="B36" s="175"/>
      <c r="C36" s="175"/>
      <c r="D36" s="175"/>
      <c r="E36" s="175"/>
      <c r="F36" s="175"/>
      <c r="G36" s="175"/>
      <c r="H36" s="175"/>
    </row>
    <row r="37" spans="1:8" ht="12" customHeight="1" x14ac:dyDescent="0.3">
      <c r="A37" s="175"/>
      <c r="B37" s="175"/>
      <c r="C37" s="175"/>
      <c r="D37" s="175"/>
      <c r="E37" s="175"/>
      <c r="F37" s="175"/>
      <c r="G37" s="175"/>
      <c r="H37" s="175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3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3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idden="1" x14ac:dyDescent="0.3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D1" zoomScale="90" zoomScaleNormal="90" workbookViewId="0">
      <selection activeCell="K9" sqref="K9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74" t="s">
        <v>543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11"/>
    </row>
    <row r="2" spans="1:12" x14ac:dyDescent="0.3">
      <c r="A2" s="162" t="str">
        <f>ENTE_PUBLICO_A</f>
        <v>SISTEMA MUNICIPAL PARA EL DESARROLLO INETGRAL DE LA FAMILIA DE SAN FELIPE GUANAJUATO, Gobierno del Estado de Guanajuato (a)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</row>
    <row r="3" spans="1:12" x14ac:dyDescent="0.3">
      <c r="A3" s="165" t="s">
        <v>146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</row>
    <row r="4" spans="1:12" x14ac:dyDescent="0.3">
      <c r="A4" s="168" t="str">
        <f>TRIMESTRE</f>
        <v>Del 1 de enero al 30 de junio de 2018 (b)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</row>
    <row r="5" spans="1:12" x14ac:dyDescent="0.3">
      <c r="A5" s="165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2018 (k)</v>
      </c>
      <c r="J6" s="131" t="str">
        <f>MONTO2</f>
        <v>Monto pagado de la inversión actualizado al 30 de junio de 2018 (l)</v>
      </c>
      <c r="K6" s="131" t="str">
        <f>SALDO_PENDIENTE</f>
        <v>Saldo pendiente por pagar de la inversión al 30 de junio de 2018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3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3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3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3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x14ac:dyDescent="0.3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3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SM-DIF</cp:lastModifiedBy>
  <cp:lastPrinted>2017-02-04T00:56:20Z</cp:lastPrinted>
  <dcterms:created xsi:type="dcterms:W3CDTF">2017-01-19T17:59:06Z</dcterms:created>
  <dcterms:modified xsi:type="dcterms:W3CDTF">2019-04-03T20:00:29Z</dcterms:modified>
</cp:coreProperties>
</file>